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\Documents\0 - DOCUMENTAÇÃO 2018\NOVO SITE\PLANILHAS 2018\"/>
    </mc:Choice>
  </mc:AlternateContent>
  <xr:revisionPtr revIDLastSave="0" documentId="13_ncr:1_{5F79FC38-A2AA-4A56-A87D-9808825720E0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R&amp;R Anova" sheetId="1" r:id="rId1"/>
    <sheet name="Tabela d2" sheetId="2" state="hidden" r:id="rId2"/>
    <sheet name="Tabela GL" sheetId="3" state="hidden" r:id="rId3"/>
  </sheets>
  <definedNames>
    <definedName name="_xlnm.Print_Area" localSheetId="0">'R&amp;R Anova'!$A$1:$N$49,'R&amp;R Anova'!$A$51:$N$93</definedName>
  </definedNames>
  <calcPr calcId="179021"/>
</workbook>
</file>

<file path=xl/calcChain.xml><?xml version="1.0" encoding="utf-8"?>
<calcChain xmlns="http://schemas.openxmlformats.org/spreadsheetml/2006/main">
  <c r="L2" i="1" l="1"/>
  <c r="L52" i="1"/>
  <c r="K36" i="1" l="1"/>
  <c r="M19" i="1"/>
  <c r="M20" i="1"/>
  <c r="M18" i="1"/>
  <c r="M14" i="1"/>
  <c r="M15" i="1"/>
  <c r="M13" i="1"/>
  <c r="M9" i="1"/>
  <c r="M10" i="1"/>
  <c r="M8" i="1"/>
  <c r="I35" i="1"/>
  <c r="K34" i="1" s="1"/>
  <c r="G37" i="1" s="1"/>
  <c r="I34" i="1"/>
  <c r="I33" i="1"/>
  <c r="C46" i="1" s="1"/>
  <c r="I46" i="1" s="1"/>
  <c r="I32" i="1"/>
  <c r="K26" i="1"/>
  <c r="I26" i="1"/>
  <c r="H26" i="1"/>
  <c r="G26" i="1"/>
  <c r="E26" i="1"/>
  <c r="C26" i="1"/>
  <c r="A26" i="1"/>
  <c r="L21" i="1"/>
  <c r="K22" i="1"/>
  <c r="J21" i="1"/>
  <c r="I22" i="1"/>
  <c r="H21" i="1"/>
  <c r="G22" i="1"/>
  <c r="F21" i="1"/>
  <c r="E22" i="1"/>
  <c r="D21" i="1"/>
  <c r="D23" i="1" s="1"/>
  <c r="C22" i="1"/>
  <c r="L16" i="1"/>
  <c r="K17" i="1"/>
  <c r="J16" i="1"/>
  <c r="J23" i="1" s="1"/>
  <c r="I17" i="1"/>
  <c r="H16" i="1"/>
  <c r="G17" i="1"/>
  <c r="F16" i="1"/>
  <c r="F23" i="1" s="1"/>
  <c r="E17" i="1"/>
  <c r="D16" i="1"/>
  <c r="C17" i="1"/>
  <c r="L11" i="1"/>
  <c r="K12" i="1"/>
  <c r="J11" i="1"/>
  <c r="I12" i="1"/>
  <c r="H11" i="1"/>
  <c r="G12" i="1"/>
  <c r="F11" i="1"/>
  <c r="E12" i="1"/>
  <c r="D11" i="1"/>
  <c r="C12" i="1"/>
  <c r="L23" i="1"/>
  <c r="C11" i="1"/>
  <c r="E11" i="1"/>
  <c r="G11" i="1"/>
  <c r="I11" i="1"/>
  <c r="K11" i="1"/>
  <c r="D12" i="1"/>
  <c r="F12" i="1"/>
  <c r="H12" i="1"/>
  <c r="J12" i="1"/>
  <c r="L12" i="1"/>
  <c r="C16" i="1"/>
  <c r="E16" i="1"/>
  <c r="G16" i="1"/>
  <c r="I16" i="1"/>
  <c r="K16" i="1"/>
  <c r="D17" i="1"/>
  <c r="F17" i="1"/>
  <c r="H17" i="1"/>
  <c r="J17" i="1"/>
  <c r="L17" i="1"/>
  <c r="C21" i="1"/>
  <c r="N21" i="1" s="1"/>
  <c r="E21" i="1"/>
  <c r="E23" i="1" s="1"/>
  <c r="G21" i="1"/>
  <c r="I21" i="1"/>
  <c r="I23" i="1" s="1"/>
  <c r="K21" i="1"/>
  <c r="D22" i="1"/>
  <c r="F22" i="1"/>
  <c r="H22" i="1"/>
  <c r="J22" i="1"/>
  <c r="L22" i="1"/>
  <c r="N22" i="1"/>
  <c r="N12" i="1" l="1"/>
  <c r="G23" i="1"/>
  <c r="N11" i="1"/>
  <c r="M26" i="1" s="1"/>
  <c r="H23" i="1"/>
  <c r="K23" i="1"/>
  <c r="N16" i="1"/>
  <c r="N17" i="1"/>
  <c r="C43" i="1"/>
  <c r="C44" i="1"/>
  <c r="C42" i="1"/>
  <c r="C23" i="1"/>
  <c r="B28" i="1" l="1"/>
  <c r="I44" i="1"/>
  <c r="I43" i="1"/>
  <c r="N23" i="1"/>
  <c r="N24" i="1"/>
  <c r="C45" i="1"/>
  <c r="I42" i="1"/>
  <c r="E28" i="1" l="1"/>
  <c r="H28" i="1"/>
  <c r="J28" i="1"/>
  <c r="M28" i="1"/>
  <c r="I45" i="1"/>
  <c r="E49" i="1" s="1"/>
  <c r="C47" i="1"/>
  <c r="L45" i="1" s="1"/>
  <c r="M37" i="1"/>
  <c r="A49" i="1" s="1"/>
  <c r="F47" i="1" l="1"/>
  <c r="I47" i="1"/>
  <c r="L46" i="1"/>
  <c r="F46" i="1"/>
  <c r="L42" i="1"/>
  <c r="L44" i="1"/>
  <c r="L43" i="1"/>
  <c r="F42" i="1"/>
  <c r="F44" i="1"/>
  <c r="F43" i="1"/>
  <c r="F45" i="1"/>
  <c r="J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João Luís de Oliveira Bragatto</author>
  </authors>
  <commentList>
    <comment ref="K30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O valor F é calculado apenas para a interação peça-operador. Esse valor é comparado com valores tabelados de F, para um nível de significância de alpha%. Se o F calculado for menor que o F tabelado dizemos que a interação é estatísticamente zero.
</t>
        </r>
      </text>
    </comment>
  </commentList>
</comments>
</file>

<file path=xl/sharedStrings.xml><?xml version="1.0" encoding="utf-8"?>
<sst xmlns="http://schemas.openxmlformats.org/spreadsheetml/2006/main" count="115" uniqueCount="98">
  <si>
    <t>Nº:</t>
  </si>
  <si>
    <t>Data :</t>
  </si>
  <si>
    <t>OPERAÇÃO</t>
  </si>
  <si>
    <t>VALORES COLETADOS</t>
  </si>
  <si>
    <t>Operadores</t>
  </si>
  <si>
    <t>PEÇAS</t>
  </si>
  <si>
    <t>MÉDIAS</t>
  </si>
  <si>
    <t>OPER. A</t>
  </si>
  <si>
    <t>1ª Leitura</t>
  </si>
  <si>
    <t>2ª Leitura</t>
  </si>
  <si>
    <t>3ª Leitura</t>
  </si>
  <si>
    <t>OPER. B</t>
  </si>
  <si>
    <t>OPER. C</t>
  </si>
  <si>
    <t>Média</t>
  </si>
  <si>
    <t>Xa</t>
  </si>
  <si>
    <t>Amplitude</t>
  </si>
  <si>
    <t>Ra</t>
  </si>
  <si>
    <t>Ricardo</t>
  </si>
  <si>
    <t>Xb</t>
  </si>
  <si>
    <t>Rb</t>
  </si>
  <si>
    <t>Fabiano</t>
  </si>
  <si>
    <t>Xc</t>
  </si>
  <si>
    <t>Rc</t>
  </si>
  <si>
    <t>Média das Peças</t>
  </si>
  <si>
    <t>Xbar</t>
  </si>
  <si>
    <t>Rp</t>
  </si>
  <si>
    <t>VALOR DE K1</t>
  </si>
  <si>
    <t>VALOR DE K2</t>
  </si>
  <si>
    <t>VALOR DE K3</t>
  </si>
  <si>
    <t>D3 :</t>
  </si>
  <si>
    <t>D4 :</t>
  </si>
  <si>
    <t>A2:</t>
  </si>
  <si>
    <r>
      <t>d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:</t>
    </r>
  </si>
  <si>
    <t>XDif:</t>
  </si>
  <si>
    <t>AMPLITUDE MÉDIA</t>
  </si>
  <si>
    <t>LIMITE DE CONTROLE INF.</t>
  </si>
  <si>
    <t>LIMITE DE CONTROLE SUP.</t>
  </si>
  <si>
    <t>LIMITE CONTROLE INF.</t>
  </si>
  <si>
    <t>LIMITE CONTROLE SUP.</t>
  </si>
  <si>
    <r>
      <t>R</t>
    </r>
    <r>
      <rPr>
        <vertAlign val="subscript"/>
        <sz val="9"/>
        <rFont val="Arial"/>
        <family val="2"/>
      </rPr>
      <t>bar</t>
    </r>
  </si>
  <si>
    <r>
      <t>LIC</t>
    </r>
    <r>
      <rPr>
        <vertAlign val="subscript"/>
        <sz val="9"/>
        <rFont val="Arial"/>
        <family val="2"/>
      </rPr>
      <t>Rbar =</t>
    </r>
  </si>
  <si>
    <r>
      <t>LSC</t>
    </r>
    <r>
      <rPr>
        <vertAlign val="subscript"/>
        <sz val="9"/>
        <rFont val="Arial"/>
        <family val="2"/>
      </rPr>
      <t>Rbar</t>
    </r>
    <r>
      <rPr>
        <sz val="9"/>
        <rFont val="Arial"/>
        <family val="2"/>
      </rPr>
      <t xml:space="preserve"> =</t>
    </r>
  </si>
  <si>
    <r>
      <t>LIC</t>
    </r>
    <r>
      <rPr>
        <vertAlign val="subscript"/>
        <sz val="9"/>
        <rFont val="Arial"/>
        <family val="2"/>
      </rPr>
      <t>Xbar</t>
    </r>
  </si>
  <si>
    <r>
      <t xml:space="preserve">  LSC</t>
    </r>
    <r>
      <rPr>
        <vertAlign val="subscript"/>
        <sz val="9"/>
        <rFont val="Arial"/>
        <family val="2"/>
      </rPr>
      <t>Xbar</t>
    </r>
  </si>
  <si>
    <t>CÁLCULOS ANOVA</t>
  </si>
  <si>
    <t>DADOS DO ESTUDO</t>
  </si>
  <si>
    <t>SQ</t>
  </si>
  <si>
    <t>GL</t>
  </si>
  <si>
    <t>QM</t>
  </si>
  <si>
    <t>F</t>
  </si>
  <si>
    <t>FCrítico</t>
  </si>
  <si>
    <t>Qtde. Peças</t>
  </si>
  <si>
    <t>Soma Quadrados</t>
  </si>
  <si>
    <t>Graus Liberdade</t>
  </si>
  <si>
    <t>Quadrados Média</t>
  </si>
  <si>
    <t>Qtde. Oper.</t>
  </si>
  <si>
    <t>OPERADOR</t>
  </si>
  <si>
    <t>No. Ciclos</t>
  </si>
  <si>
    <t>PEÇA</t>
  </si>
  <si>
    <t>Tolerância</t>
  </si>
  <si>
    <t>INTERAÇÃO</t>
  </si>
  <si>
    <t>Ap. Médias</t>
  </si>
  <si>
    <t>EQUIPTO.</t>
  </si>
  <si>
    <t>Ap. Cálculos</t>
  </si>
  <si>
    <t>TOTAL</t>
  </si>
  <si>
    <t>A interação operador peça é significativa (F&gt;Fcrítico)?</t>
  </si>
  <si>
    <t>No. de Categorias de Dados</t>
  </si>
  <si>
    <t>Estimativa da Variação</t>
  </si>
  <si>
    <t>Desvio Padrão</t>
  </si>
  <si>
    <t>% da Variação Total</t>
  </si>
  <si>
    <t>% da Tolerância</t>
  </si>
  <si>
    <t>Contribuição %</t>
  </si>
  <si>
    <t>Equipamento</t>
  </si>
  <si>
    <t>Operador</t>
  </si>
  <si>
    <t>Interação</t>
  </si>
  <si>
    <t>GRR</t>
  </si>
  <si>
    <t>Peça</t>
  </si>
  <si>
    <t>Variação Total</t>
  </si>
  <si>
    <t>NÚMERO DE CATEGORIA DE DADOS</t>
  </si>
  <si>
    <t>VARIAÇÃO DA TOLERÂNCIA</t>
  </si>
  <si>
    <t>VARIAÇÃO DO PROCESSO</t>
  </si>
  <si>
    <t>ANÁLISE GRÁFICA</t>
  </si>
  <si>
    <t>ANÁLISE CRÍTICA</t>
  </si>
  <si>
    <t>APROVADO POR :</t>
  </si>
  <si>
    <t>DATA:</t>
  </si>
  <si>
    <t>Tamanho do subgrupo (m)</t>
  </si>
  <si>
    <t>Número de Grupos (g)</t>
  </si>
  <si>
    <t xml:space="preserve"> </t>
  </si>
  <si>
    <t>X</t>
  </si>
  <si>
    <t>cd</t>
  </si>
  <si>
    <t>PEÇA/CÓDIGO</t>
  </si>
  <si>
    <t>CARACTERÍSTICAS</t>
  </si>
  <si>
    <t>EQUIPAMENTO/CÓDIGO</t>
  </si>
  <si>
    <t>TURNO</t>
  </si>
  <si>
    <t>TOLERÂNCIA</t>
  </si>
  <si>
    <t>ESTUDO DE R&amp;R - ANOVA</t>
  </si>
  <si>
    <t>José</t>
  </si>
  <si>
    <t>FONTE DE VARIAÇÃO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</si>
</sst>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???/??"/>
    <numFmt numFmtId="165" formatCode="0.000"/>
    <numFmt numFmtId="166" formatCode="0.0"/>
    <numFmt numFmtId="167" formatCode="0.0000"/>
    <numFmt numFmtId="168" formatCode="0.000000"/>
    <numFmt numFmtId="169" formatCode="0.0%"/>
    <numFmt numFmtId="170" formatCode="0.00000"/>
  </numFmts>
  <fonts count="2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10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23"/>
      <name val="Arial"/>
      <family val="2"/>
    </font>
    <font>
      <sz val="12"/>
      <name val="Arial"/>
      <family val="2"/>
    </font>
    <font>
      <b/>
      <sz val="10"/>
      <color indexed="81"/>
      <name val="Tahoma"/>
      <family val="2"/>
    </font>
    <font>
      <b/>
      <sz val="22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4"/>
      <color indexed="1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9" xfId="0" applyNumberFormat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166" fontId="11" fillId="0" borderId="1" xfId="0" applyNumberFormat="1" applyFont="1" applyFill="1" applyBorder="1" applyAlignment="1">
      <alignment horizontal="justify" vertical="center" wrapText="1"/>
    </xf>
    <xf numFmtId="0" fontId="11" fillId="0" borderId="8" xfId="0" applyFont="1" applyFill="1" applyBorder="1" applyAlignment="1">
      <alignment horizontal="justify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0" fillId="0" borderId="0" xfId="0" applyAlignment="1"/>
    <xf numFmtId="0" fontId="3" fillId="2" borderId="14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</xf>
    <xf numFmtId="1" fontId="13" fillId="2" borderId="14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vertical="center" wrapText="1"/>
    </xf>
    <xf numFmtId="14" fontId="3" fillId="0" borderId="8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Fill="1" applyBorder="1" applyAlignment="1" applyProtection="1">
      <alignment horizontal="center" vertical="center"/>
      <protection locked="0"/>
    </xf>
    <xf numFmtId="2" fontId="24" fillId="0" borderId="18" xfId="0" applyNumberFormat="1" applyFont="1" applyBorder="1" applyAlignment="1" applyProtection="1">
      <alignment horizontal="center" vertical="center"/>
      <protection locked="0"/>
    </xf>
    <xf numFmtId="2" fontId="24" fillId="0" borderId="20" xfId="0" applyNumberFormat="1" applyFont="1" applyBorder="1" applyAlignment="1" applyProtection="1">
      <alignment horizontal="center" vertical="center"/>
      <protection locked="0"/>
    </xf>
    <xf numFmtId="2" fontId="23" fillId="0" borderId="18" xfId="0" applyNumberFormat="1" applyFont="1" applyBorder="1" applyAlignment="1" applyProtection="1">
      <alignment horizontal="center" vertical="center"/>
      <protection locked="0"/>
    </xf>
    <xf numFmtId="2" fontId="23" fillId="0" borderId="20" xfId="0" applyNumberFormat="1" applyFont="1" applyBorder="1" applyAlignment="1" applyProtection="1">
      <alignment horizontal="center" vertical="center"/>
      <protection locked="0"/>
    </xf>
    <xf numFmtId="2" fontId="23" fillId="0" borderId="21" xfId="0" applyNumberFormat="1" applyFont="1" applyFill="1" applyBorder="1" applyAlignment="1" applyProtection="1">
      <alignment horizontal="center" vertical="center"/>
      <protection locked="0"/>
    </xf>
    <xf numFmtId="2" fontId="23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22" xfId="0" applyNumberFormat="1" applyFont="1" applyBorder="1" applyAlignment="1" applyProtection="1">
      <alignment horizontal="center" vertical="center"/>
      <protection locked="0"/>
    </xf>
    <xf numFmtId="2" fontId="24" fillId="0" borderId="0" xfId="0" applyNumberFormat="1" applyFont="1" applyBorder="1" applyAlignment="1" applyProtection="1">
      <alignment horizontal="center" vertical="center"/>
      <protection locked="0"/>
    </xf>
    <xf numFmtId="2" fontId="23" fillId="0" borderId="22" xfId="0" applyNumberFormat="1" applyFont="1" applyBorder="1" applyAlignment="1" applyProtection="1">
      <alignment horizontal="center" vertical="center"/>
      <protection locked="0"/>
    </xf>
    <xf numFmtId="2" fontId="23" fillId="0" borderId="0" xfId="0" applyNumberFormat="1" applyFont="1" applyBorder="1" applyAlignment="1" applyProtection="1">
      <alignment horizontal="center" vertical="center"/>
      <protection locked="0"/>
    </xf>
    <xf numFmtId="2" fontId="23" fillId="0" borderId="23" xfId="0" applyNumberFormat="1" applyFont="1" applyFill="1" applyBorder="1" applyAlignment="1" applyProtection="1">
      <alignment horizontal="center" vertical="center"/>
      <protection locked="0"/>
    </xf>
    <xf numFmtId="2" fontId="23" fillId="0" borderId="24" xfId="0" applyNumberFormat="1" applyFont="1" applyFill="1" applyBorder="1" applyAlignment="1" applyProtection="1">
      <alignment horizontal="center" vertical="center"/>
      <protection locked="0"/>
    </xf>
    <xf numFmtId="2" fontId="24" fillId="0" borderId="25" xfId="0" applyNumberFormat="1" applyFont="1" applyBorder="1" applyAlignment="1" applyProtection="1">
      <alignment horizontal="center" vertical="center"/>
      <protection locked="0"/>
    </xf>
    <xf numFmtId="2" fontId="24" fillId="0" borderId="24" xfId="0" applyNumberFormat="1" applyFont="1" applyBorder="1" applyAlignment="1" applyProtection="1">
      <alignment horizontal="center" vertical="center"/>
      <protection locked="0"/>
    </xf>
    <xf numFmtId="2" fontId="23" fillId="0" borderId="25" xfId="0" applyNumberFormat="1" applyFont="1" applyBorder="1" applyAlignment="1" applyProtection="1">
      <alignment horizontal="center" vertical="center"/>
      <protection locked="0"/>
    </xf>
    <xf numFmtId="2" fontId="23" fillId="0" borderId="24" xfId="0" applyNumberFormat="1" applyFont="1" applyBorder="1" applyAlignment="1" applyProtection="1">
      <alignment horizontal="center" vertical="center"/>
      <protection locked="0"/>
    </xf>
    <xf numFmtId="2" fontId="23" fillId="0" borderId="26" xfId="0" applyNumberFormat="1" applyFont="1" applyFill="1" applyBorder="1" applyAlignment="1" applyProtection="1">
      <alignment horizontal="center" vertical="center"/>
      <protection locked="0"/>
    </xf>
    <xf numFmtId="2" fontId="23" fillId="0" borderId="25" xfId="0" applyNumberFormat="1" applyFont="1" applyFill="1" applyBorder="1" applyAlignment="1" applyProtection="1">
      <alignment horizontal="center" vertical="center"/>
      <protection locked="0"/>
    </xf>
    <xf numFmtId="2" fontId="23" fillId="0" borderId="22" xfId="0" applyNumberFormat="1" applyFont="1" applyFill="1" applyBorder="1" applyAlignment="1" applyProtection="1">
      <alignment horizontal="center" vertical="center"/>
      <protection locked="0"/>
    </xf>
    <xf numFmtId="2" fontId="2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quotePrefix="1" applyNumberFormat="1" applyFont="1" applyFill="1" applyBorder="1" applyAlignment="1">
      <alignment horizontal="center" vertical="center" wrapText="1"/>
    </xf>
    <xf numFmtId="164" fontId="22" fillId="0" borderId="24" xfId="0" applyNumberFormat="1" applyFont="1" applyFill="1" applyBorder="1" applyAlignment="1">
      <alignment horizontal="center" vertical="center" wrapText="1"/>
    </xf>
    <xf numFmtId="164" fontId="22" fillId="0" borderId="29" xfId="0" applyNumberFormat="1" applyFont="1" applyFill="1" applyBorder="1" applyAlignment="1">
      <alignment horizontal="center" vertical="center" wrapText="1"/>
    </xf>
    <xf numFmtId="164" fontId="22" fillId="0" borderId="30" xfId="0" applyNumberFormat="1" applyFont="1" applyFill="1" applyBorder="1" applyAlignment="1">
      <alignment horizontal="center" vertical="center" wrapText="1"/>
    </xf>
    <xf numFmtId="164" fontId="22" fillId="0" borderId="31" xfId="0" applyNumberFormat="1" applyFont="1" applyFill="1" applyBorder="1" applyAlignment="1">
      <alignment horizontal="center" vertical="center" wrapText="1"/>
    </xf>
    <xf numFmtId="164" fontId="22" fillId="0" borderId="3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49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65" fontId="4" fillId="0" borderId="42" xfId="0" applyNumberFormat="1" applyFont="1" applyFill="1" applyBorder="1" applyAlignment="1">
      <alignment horizontal="center" vertical="center" wrapText="1"/>
    </xf>
    <xf numFmtId="165" fontId="4" fillId="0" borderId="4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4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7" fontId="9" fillId="0" borderId="16" xfId="0" applyNumberFormat="1" applyFont="1" applyFill="1" applyBorder="1" applyAlignment="1">
      <alignment horizontal="center" vertical="center" wrapText="1"/>
    </xf>
    <xf numFmtId="165" fontId="7" fillId="0" borderId="27" xfId="0" applyNumberFormat="1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10" fillId="0" borderId="49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right" vertical="center" wrapText="1"/>
    </xf>
    <xf numFmtId="167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0" fontId="15" fillId="2" borderId="14" xfId="0" applyNumberFormat="1" applyFont="1" applyFill="1" applyBorder="1" applyAlignment="1" applyProtection="1">
      <alignment horizontal="center" vertical="center" wrapText="1"/>
    </xf>
    <xf numFmtId="170" fontId="15" fillId="2" borderId="50" xfId="0" applyNumberFormat="1" applyFont="1" applyFill="1" applyBorder="1" applyAlignment="1" applyProtection="1">
      <alignment horizontal="center" vertical="center" wrapText="1"/>
    </xf>
    <xf numFmtId="165" fontId="15" fillId="0" borderId="14" xfId="0" applyNumberFormat="1" applyFont="1" applyFill="1" applyBorder="1" applyAlignment="1" applyProtection="1">
      <alignment horizontal="center" vertical="center" wrapText="1"/>
    </xf>
    <xf numFmtId="165" fontId="15" fillId="0" borderId="50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42" xfId="0" applyFont="1" applyFill="1" applyBorder="1" applyAlignment="1" applyProtection="1">
      <alignment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51" xfId="0" applyFont="1" applyFill="1" applyBorder="1" applyAlignment="1" applyProtection="1">
      <alignment horizontal="center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165" fontId="15" fillId="0" borderId="41" xfId="0" applyNumberFormat="1" applyFont="1" applyFill="1" applyBorder="1" applyAlignment="1" applyProtection="1">
      <alignment horizontal="center" vertical="center" wrapText="1"/>
    </xf>
    <xf numFmtId="165" fontId="15" fillId="2" borderId="14" xfId="0" applyNumberFormat="1" applyFont="1" applyFill="1" applyBorder="1" applyAlignment="1" applyProtection="1">
      <alignment horizontal="center" vertical="center" wrapText="1"/>
    </xf>
    <xf numFmtId="165" fontId="15" fillId="2" borderId="50" xfId="0" applyNumberFormat="1" applyFont="1" applyFill="1" applyBorder="1" applyAlignment="1" applyProtection="1">
      <alignment horizontal="center" vertical="center" wrapText="1"/>
    </xf>
    <xf numFmtId="165" fontId="15" fillId="2" borderId="41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168" fontId="15" fillId="0" borderId="15" xfId="0" applyNumberFormat="1" applyFont="1" applyFill="1" applyBorder="1" applyAlignment="1" applyProtection="1">
      <alignment horizontal="center" vertical="center" wrapText="1"/>
    </xf>
    <xf numFmtId="168" fontId="15" fillId="0" borderId="52" xfId="0" applyNumberFormat="1" applyFont="1" applyFill="1" applyBorder="1" applyAlignment="1" applyProtection="1">
      <alignment horizontal="center" vertical="center" wrapText="1"/>
    </xf>
    <xf numFmtId="170" fontId="26" fillId="0" borderId="15" xfId="0" applyNumberFormat="1" applyFont="1" applyFill="1" applyBorder="1" applyAlignment="1" applyProtection="1">
      <alignment horizontal="center" vertical="center" wrapText="1"/>
    </xf>
    <xf numFmtId="170" fontId="26" fillId="0" borderId="52" xfId="0" applyNumberFormat="1" applyFont="1" applyFill="1" applyBorder="1" applyAlignment="1" applyProtection="1">
      <alignment horizontal="center" vertical="center" wrapText="1"/>
    </xf>
    <xf numFmtId="165" fontId="15" fillId="0" borderId="15" xfId="0" applyNumberFormat="1" applyFont="1" applyFill="1" applyBorder="1" applyAlignment="1" applyProtection="1">
      <alignment horizontal="center" vertical="center" wrapText="1"/>
    </xf>
    <xf numFmtId="165" fontId="15" fillId="0" borderId="53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167" fontId="1" fillId="2" borderId="9" xfId="0" applyNumberFormat="1" applyFont="1" applyFill="1" applyBorder="1" applyAlignment="1">
      <alignment horizontal="center"/>
    </xf>
    <xf numFmtId="169" fontId="4" fillId="0" borderId="2" xfId="1" applyNumberFormat="1" applyFont="1" applyFill="1" applyBorder="1" applyAlignment="1" applyProtection="1">
      <alignment horizontal="center" vertical="center" wrapText="1"/>
    </xf>
    <xf numFmtId="169" fontId="4" fillId="0" borderId="16" xfId="1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7" xfId="0" applyFont="1" applyFill="1" applyBorder="1" applyAlignment="1" applyProtection="1">
      <alignment horizontal="justify" vertical="center" wrapText="1"/>
    </xf>
    <xf numFmtId="0" fontId="3" fillId="0" borderId="30" xfId="0" applyFont="1" applyFill="1" applyBorder="1" applyAlignment="1" applyProtection="1">
      <alignment horizontal="justify" vertical="center" wrapText="1"/>
    </xf>
    <xf numFmtId="0" fontId="3" fillId="0" borderId="31" xfId="0" applyFont="1" applyFill="1" applyBorder="1" applyAlignment="1" applyProtection="1">
      <alignment horizontal="justify" vertical="center" wrapText="1"/>
    </xf>
    <xf numFmtId="0" fontId="3" fillId="0" borderId="32" xfId="0" applyFont="1" applyFill="1" applyBorder="1" applyAlignment="1" applyProtection="1">
      <alignment horizontal="justify" vertical="center" wrapText="1"/>
    </xf>
    <xf numFmtId="0" fontId="16" fillId="2" borderId="13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justify" vertical="center" wrapText="1"/>
    </xf>
    <xf numFmtId="0" fontId="3" fillId="0" borderId="36" xfId="0" applyFont="1" applyFill="1" applyBorder="1" applyAlignment="1" applyProtection="1">
      <alignment horizontal="justify" vertical="center" wrapText="1"/>
    </xf>
    <xf numFmtId="1" fontId="25" fillId="2" borderId="23" xfId="0" applyNumberFormat="1" applyFont="1" applyFill="1" applyBorder="1" applyAlignment="1" applyProtection="1">
      <alignment horizontal="center" vertical="center" wrapText="1"/>
    </xf>
    <xf numFmtId="1" fontId="25" fillId="2" borderId="7" xfId="0" applyNumberFormat="1" applyFont="1" applyFill="1" applyBorder="1" applyAlignment="1" applyProtection="1">
      <alignment horizontal="center" vertical="center" wrapText="1"/>
    </xf>
    <xf numFmtId="1" fontId="25" fillId="2" borderId="35" xfId="0" applyNumberFormat="1" applyFont="1" applyFill="1" applyBorder="1" applyAlignment="1" applyProtection="1">
      <alignment horizontal="center" vertical="center" wrapText="1"/>
    </xf>
    <xf numFmtId="1" fontId="25" fillId="2" borderId="32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168" fontId="4" fillId="0" borderId="1" xfId="0" applyNumberFormat="1" applyFont="1" applyFill="1" applyBorder="1" applyAlignment="1" applyProtection="1">
      <alignment horizontal="center" vertical="center" wrapText="1"/>
    </xf>
    <xf numFmtId="168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165" fontId="4" fillId="0" borderId="44" xfId="0" applyNumberFormat="1" applyFont="1" applyFill="1" applyBorder="1" applyAlignment="1" applyProtection="1">
      <alignment horizontal="center" vertical="center" wrapText="1"/>
    </xf>
    <xf numFmtId="165" fontId="4" fillId="0" borderId="18" xfId="0" applyNumberFormat="1" applyFont="1" applyFill="1" applyBorder="1" applyAlignment="1" applyProtection="1">
      <alignment horizontal="center" vertical="center" wrapText="1"/>
    </xf>
    <xf numFmtId="169" fontId="4" fillId="0" borderId="18" xfId="1" applyNumberFormat="1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justify" vertical="center" wrapText="1"/>
    </xf>
    <xf numFmtId="0" fontId="19" fillId="0" borderId="24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19" fillId="0" borderId="31" xfId="0" applyFont="1" applyFill="1" applyBorder="1" applyAlignment="1">
      <alignment horizontal="justify" vertical="center" wrapText="1"/>
    </xf>
    <xf numFmtId="0" fontId="19" fillId="0" borderId="32" xfId="0" applyFont="1" applyFill="1" applyBorder="1" applyAlignment="1">
      <alignment horizontal="justify" vertical="center" wrapText="1"/>
    </xf>
    <xf numFmtId="14" fontId="20" fillId="0" borderId="24" xfId="0" applyNumberFormat="1" applyFont="1" applyFill="1" applyBorder="1" applyAlignment="1">
      <alignment horizontal="center" vertical="center" wrapText="1"/>
    </xf>
    <xf numFmtId="14" fontId="20" fillId="0" borderId="29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4" fontId="20" fillId="0" borderId="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8" fillId="4" borderId="38" xfId="0" quotePrefix="1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37" xfId="0" quotePrefix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 vertical="center" wrapText="1"/>
    </xf>
    <xf numFmtId="165" fontId="9" fillId="4" borderId="16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165" fontId="9" fillId="4" borderId="17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65" fontId="7" fillId="4" borderId="18" xfId="0" applyNumberFormat="1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165" fontId="9" fillId="4" borderId="19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 applyProtection="1">
      <alignment horizontal="center" vertical="center" wrapText="1"/>
    </xf>
    <xf numFmtId="0" fontId="17" fillId="4" borderId="11" xfId="0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169" fontId="3" fillId="4" borderId="25" xfId="1" applyNumberFormat="1" applyFont="1" applyFill="1" applyBorder="1" applyAlignment="1" applyProtection="1">
      <alignment horizontal="center" vertical="center" wrapText="1"/>
    </xf>
    <xf numFmtId="169" fontId="3" fillId="4" borderId="56" xfId="1" applyNumberFormat="1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GRÁFICO DA AMPLITUDE</a:t>
            </a:r>
          </a:p>
        </c:rich>
      </c:tx>
      <c:layout>
        <c:manualLayout>
          <c:xMode val="edge"/>
          <c:yMode val="edge"/>
          <c:x val="0.34955957164393353"/>
          <c:y val="1.5416168954112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90936265493519E-2"/>
          <c:y val="0.21891146466897138"/>
          <c:w val="0.90379523389232164"/>
          <c:h val="0.684483734598754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'R&amp;R Anova'!$A$8</c:f>
              <c:strCache>
                <c:ptCount val="1"/>
                <c:pt idx="0">
                  <c:v>OPER. 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'R&amp;R Anova'!$C$7:$L$7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'R&amp;R Anova'!$C$12:$L$12</c:f>
              <c:numCache>
                <c:formatCode>0.000</c:formatCode>
                <c:ptCount val="10"/>
                <c:pt idx="0">
                  <c:v>0.35000000000000003</c:v>
                </c:pt>
                <c:pt idx="1">
                  <c:v>0.12</c:v>
                </c:pt>
                <c:pt idx="2">
                  <c:v>0.17000000000000015</c:v>
                </c:pt>
                <c:pt idx="3">
                  <c:v>0.17000000000000004</c:v>
                </c:pt>
                <c:pt idx="4">
                  <c:v>0.12</c:v>
                </c:pt>
                <c:pt idx="5">
                  <c:v>0.22999999999999998</c:v>
                </c:pt>
                <c:pt idx="6">
                  <c:v>0.16000000000000003</c:v>
                </c:pt>
                <c:pt idx="7">
                  <c:v>0.13999999999999999</c:v>
                </c:pt>
                <c:pt idx="8">
                  <c:v>0.2699999999999998</c:v>
                </c:pt>
                <c:pt idx="9">
                  <c:v>0.1100000000000001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12-4B80-856B-C852121B2BA5}"/>
            </c:ext>
          </c:extLst>
        </c:ser>
        <c:ser>
          <c:idx val="2"/>
          <c:order val="1"/>
          <c:tx>
            <c:strRef>
              <c:f>'R&amp;R Anova'!$A$13</c:f>
              <c:strCache>
                <c:ptCount val="1"/>
                <c:pt idx="0">
                  <c:v>OPER. B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'R&amp;R Anova'!$C$7:$L$7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'R&amp;R Anova'!$C$17:$L$17</c:f>
              <c:numCache>
                <c:formatCode>0.000</c:formatCode>
                <c:ptCount val="10"/>
                <c:pt idx="0">
                  <c:v>0.18</c:v>
                </c:pt>
                <c:pt idx="1">
                  <c:v>0.75</c:v>
                </c:pt>
                <c:pt idx="2">
                  <c:v>0.40000000000000013</c:v>
                </c:pt>
                <c:pt idx="3">
                  <c:v>1.02</c:v>
                </c:pt>
                <c:pt idx="4">
                  <c:v>0.72</c:v>
                </c:pt>
                <c:pt idx="5">
                  <c:v>0.42000000000000004</c:v>
                </c:pt>
                <c:pt idx="6">
                  <c:v>0.36</c:v>
                </c:pt>
                <c:pt idx="7">
                  <c:v>0.71</c:v>
                </c:pt>
                <c:pt idx="8">
                  <c:v>0.3899999999999999</c:v>
                </c:pt>
                <c:pt idx="9">
                  <c:v>0.17999999999999994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12-4B80-856B-C852121B2BA5}"/>
            </c:ext>
          </c:extLst>
        </c:ser>
        <c:ser>
          <c:idx val="3"/>
          <c:order val="2"/>
          <c:tx>
            <c:strRef>
              <c:f>'R&amp;R Anova'!$A$18</c:f>
              <c:strCache>
                <c:ptCount val="1"/>
                <c:pt idx="0">
                  <c:v>OPER. 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'R&amp;R Anova'!$C$7:$L$7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'R&amp;R Anova'!$C$22:$L$22</c:f>
              <c:numCache>
                <c:formatCode>0.000</c:formatCode>
                <c:ptCount val="10"/>
                <c:pt idx="0">
                  <c:v>0.19</c:v>
                </c:pt>
                <c:pt idx="1">
                  <c:v>0.41999999999999993</c:v>
                </c:pt>
                <c:pt idx="2">
                  <c:v>0.42000000000000004</c:v>
                </c:pt>
                <c:pt idx="3">
                  <c:v>9.0000000000000011E-2</c:v>
                </c:pt>
                <c:pt idx="4">
                  <c:v>0.3899999999999999</c:v>
                </c:pt>
                <c:pt idx="5">
                  <c:v>0.38000000000000006</c:v>
                </c:pt>
                <c:pt idx="6">
                  <c:v>0.19999999999999998</c:v>
                </c:pt>
                <c:pt idx="7">
                  <c:v>0.10000000000000003</c:v>
                </c:pt>
                <c:pt idx="8">
                  <c:v>0.42000000000000015</c:v>
                </c:pt>
                <c:pt idx="9">
                  <c:v>0.67000000000000015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12-4B80-856B-C852121B2BA5}"/>
            </c:ext>
          </c:extLst>
        </c:ser>
        <c:ser>
          <c:idx val="1"/>
          <c:order val="3"/>
          <c:tx>
            <c:strRef>
              <c:f>'R&amp;R Anova'!$F$28:$G$28</c:f>
              <c:strCache>
                <c:ptCount val="2"/>
                <c:pt idx="0">
                  <c:v>LSCRbar =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ot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'R&amp;R Anova'!$C$7:$L$7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('R&amp;R Anova'!$H$28,'R&amp;R Anova'!$H$28,'R&amp;R Anova'!$H$28,'R&amp;R Anova'!$H$28,'R&amp;R Anova'!$H$28,'R&amp;R Anova'!$H$28,'R&amp;R Anova'!$H$28,'R&amp;R Anova'!$H$28,'R&amp;R Anova'!$H$28,'R&amp;R Anova'!$H$28)</c:f>
              <c:numCache>
                <c:formatCode>0.0000</c:formatCode>
                <c:ptCount val="10"/>
                <c:pt idx="0">
                  <c:v>0.88200000000000001</c:v>
                </c:pt>
                <c:pt idx="1">
                  <c:v>0.88200000000000001</c:v>
                </c:pt>
                <c:pt idx="2">
                  <c:v>0.88200000000000001</c:v>
                </c:pt>
                <c:pt idx="3">
                  <c:v>0.88200000000000001</c:v>
                </c:pt>
                <c:pt idx="4">
                  <c:v>0.88200000000000001</c:v>
                </c:pt>
                <c:pt idx="5">
                  <c:v>0.88200000000000001</c:v>
                </c:pt>
                <c:pt idx="6">
                  <c:v>0.88200000000000001</c:v>
                </c:pt>
                <c:pt idx="7">
                  <c:v>0.88200000000000001</c:v>
                </c:pt>
                <c:pt idx="8">
                  <c:v>0.88200000000000001</c:v>
                </c:pt>
                <c:pt idx="9">
                  <c:v>0.88200000000000001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F12-4B80-856B-C852121B2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895088"/>
        <c:axId val="1"/>
      </c:scatterChart>
      <c:valAx>
        <c:axId val="472895088"/>
        <c:scaling>
          <c:orientation val="minMax"/>
          <c:max val="10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AMPLITUDE (R)</a:t>
                </a:r>
              </a:p>
            </c:rich>
          </c:tx>
          <c:layout>
            <c:manualLayout>
              <c:xMode val="edge"/>
              <c:yMode val="edge"/>
              <c:x val="5.7494129023345766E-3"/>
              <c:y val="0.3545748112755255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728950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17753473035551"/>
          <c:y val="0.12333032674321283"/>
          <c:w val="0.65312432055832836"/>
          <c:h val="6.166532588999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54" footer="0.4921259850000005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GRÁFICO DA MÉDIA</a:t>
            </a:r>
          </a:p>
        </c:rich>
      </c:tx>
      <c:layout>
        <c:manualLayout>
          <c:xMode val="edge"/>
          <c:yMode val="edge"/>
          <c:x val="0.40475308586426695"/>
          <c:y val="3.0959640683212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40269814426788E-2"/>
          <c:y val="0.26625386996904088"/>
          <c:w val="0.88884696666509522"/>
          <c:h val="0.62229102167182748"/>
        </c:manualLayout>
      </c:layout>
      <c:lineChart>
        <c:grouping val="standard"/>
        <c:varyColors val="0"/>
        <c:ser>
          <c:idx val="0"/>
          <c:order val="0"/>
          <c:tx>
            <c:strRef>
              <c:f>'R&amp;R Anova'!$A$8</c:f>
              <c:strCache>
                <c:ptCount val="1"/>
                <c:pt idx="0">
                  <c:v>OPER. 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'R&amp;R Anova'!$C$7:$L$7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'R&amp;R Anova'!$C$11:$L$11</c:f>
              <c:numCache>
                <c:formatCode>0.000</c:formatCode>
                <c:ptCount val="10"/>
                <c:pt idx="0">
                  <c:v>0.4466666666666666</c:v>
                </c:pt>
                <c:pt idx="1">
                  <c:v>-0.6066666666666668</c:v>
                </c:pt>
                <c:pt idx="2">
                  <c:v>1.26</c:v>
                </c:pt>
                <c:pt idx="3">
                  <c:v>0.53666666666666663</c:v>
                </c:pt>
                <c:pt idx="4">
                  <c:v>-0.85333333333333339</c:v>
                </c:pt>
                <c:pt idx="5">
                  <c:v>-9.9999999999999992E-2</c:v>
                </c:pt>
                <c:pt idx="6">
                  <c:v>0.66666666666666663</c:v>
                </c:pt>
                <c:pt idx="7">
                  <c:v>-0.22666666666666668</c:v>
                </c:pt>
                <c:pt idx="8">
                  <c:v>2.0866666666666664</c:v>
                </c:pt>
                <c:pt idx="9">
                  <c:v>-1.3066666666666669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95-442D-8D54-7A3E966EF336}"/>
            </c:ext>
          </c:extLst>
        </c:ser>
        <c:ser>
          <c:idx val="1"/>
          <c:order val="1"/>
          <c:tx>
            <c:strRef>
              <c:f>'R&amp;R Anova'!$A$13</c:f>
              <c:strCache>
                <c:ptCount val="1"/>
                <c:pt idx="0">
                  <c:v>OPER. B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'R&amp;R Anova'!$C$7:$L$7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'R&amp;R Anova'!$C$16:$L$16</c:f>
              <c:numCache>
                <c:formatCode>0.000</c:formatCode>
                <c:ptCount val="10"/>
                <c:pt idx="0">
                  <c:v>0.13333333333333333</c:v>
                </c:pt>
                <c:pt idx="1">
                  <c:v>-0.79</c:v>
                </c:pt>
                <c:pt idx="2">
                  <c:v>1.1566666666666665</c:v>
                </c:pt>
                <c:pt idx="3">
                  <c:v>0.41333333333333333</c:v>
                </c:pt>
                <c:pt idx="4">
                  <c:v>-1.0133333333333334</c:v>
                </c:pt>
                <c:pt idx="5">
                  <c:v>2.6666666666666661E-2</c:v>
                </c:pt>
                <c:pt idx="6">
                  <c:v>0.6166666666666667</c:v>
                </c:pt>
                <c:pt idx="7">
                  <c:v>-0.29666666666666669</c:v>
                </c:pt>
                <c:pt idx="8">
                  <c:v>2.0366666666666666</c:v>
                </c:pt>
                <c:pt idx="9">
                  <c:v>-1.5999999999999999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42D-8D54-7A3E966EF336}"/>
            </c:ext>
          </c:extLst>
        </c:ser>
        <c:ser>
          <c:idx val="2"/>
          <c:order val="2"/>
          <c:tx>
            <c:strRef>
              <c:f>'R&amp;R Anova'!$A$18</c:f>
              <c:strCache>
                <c:ptCount val="1"/>
                <c:pt idx="0">
                  <c:v>OPER. C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'R&amp;R Anova'!$C$7:$L$7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'R&amp;R Anova'!$C$21:$L$21</c:f>
              <c:numCache>
                <c:formatCode>0.000</c:formatCode>
                <c:ptCount val="10"/>
                <c:pt idx="0">
                  <c:v>-7.3333333333333334E-2</c:v>
                </c:pt>
                <c:pt idx="1">
                  <c:v>-1.1566666666666665</c:v>
                </c:pt>
                <c:pt idx="2">
                  <c:v>0.88</c:v>
                </c:pt>
                <c:pt idx="3">
                  <c:v>0.15</c:v>
                </c:pt>
                <c:pt idx="4">
                  <c:v>-1.3266666666666669</c:v>
                </c:pt>
                <c:pt idx="5">
                  <c:v>-0.48333333333333334</c:v>
                </c:pt>
                <c:pt idx="6">
                  <c:v>0.08</c:v>
                </c:pt>
                <c:pt idx="7">
                  <c:v>-0.5033333333333333</c:v>
                </c:pt>
                <c:pt idx="8">
                  <c:v>1.6966666666666665</c:v>
                </c:pt>
                <c:pt idx="9">
                  <c:v>-1.8066666666666666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95-442D-8D54-7A3E966EF336}"/>
            </c:ext>
          </c:extLst>
        </c:ser>
        <c:ser>
          <c:idx val="3"/>
          <c:order val="3"/>
          <c:tx>
            <c:strRef>
              <c:f>'R&amp;R Anova'!$L$28</c:f>
              <c:strCache>
                <c:ptCount val="1"/>
                <c:pt idx="0">
                  <c:v>  LSCXbar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ash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'R&amp;R Anova'!$C$7:$L$7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('R&amp;R Anova'!$M$28:$N$28,'R&amp;R Anova'!$M$28:$N$28,'R&amp;R Anova'!$M$28:$N$28,'R&amp;R Anova'!$M$28:$N$28,'R&amp;R Anova'!$M$28:$N$28,'R&amp;R Anova'!$M$28:$N$28,'R&amp;R Anova'!$M$28:$N$28,'R&amp;R Anova'!$M$28:$N$28,'R&amp;R Anova'!$M$28:$N$28,'R&amp;R Anova'!$M$28:$N$28)</c:f>
              <c:numCache>
                <c:formatCode>0.000</c:formatCode>
                <c:ptCount val="20"/>
                <c:pt idx="0">
                  <c:v>0.35099999999999998</c:v>
                </c:pt>
                <c:pt idx="2">
                  <c:v>0.35099999999999998</c:v>
                </c:pt>
                <c:pt idx="4">
                  <c:v>0.35099999999999998</c:v>
                </c:pt>
                <c:pt idx="6">
                  <c:v>0.35099999999999998</c:v>
                </c:pt>
                <c:pt idx="8">
                  <c:v>0.35099999999999998</c:v>
                </c:pt>
                <c:pt idx="10">
                  <c:v>0.35099999999999998</c:v>
                </c:pt>
                <c:pt idx="12">
                  <c:v>0.35099999999999998</c:v>
                </c:pt>
                <c:pt idx="14">
                  <c:v>0.35099999999999998</c:v>
                </c:pt>
                <c:pt idx="16">
                  <c:v>0.35099999999999998</c:v>
                </c:pt>
                <c:pt idx="18">
                  <c:v>0.35099999999999998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695-442D-8D54-7A3E966EF336}"/>
            </c:ext>
          </c:extLst>
        </c:ser>
        <c:ser>
          <c:idx val="4"/>
          <c:order val="4"/>
          <c:tx>
            <c:strRef>
              <c:f>'R&amp;R Anova'!$I$28</c:f>
              <c:strCache>
                <c:ptCount val="1"/>
                <c:pt idx="0">
                  <c:v>LICXbar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'R&amp;R Anova'!$C$7:$L$7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('R&amp;R Anova'!$J$28:$K$28,'R&amp;R Anova'!$J$28:$K$28,'R&amp;R Anova'!$J$28:$K$28,'R&amp;R Anova'!$J$28:$K$28,'R&amp;R Anova'!$J$28:$K$28,'R&amp;R Anova'!$J$28:$K$28,'R&amp;R Anova'!$J$28:$K$28,'R&amp;R Anova'!$J$28:$K$28,'R&amp;R Anova'!$J$28:$K$28,'R&amp;R Anova'!$J$28:$K$28)</c:f>
              <c:numCache>
                <c:formatCode>0.000</c:formatCode>
                <c:ptCount val="20"/>
                <c:pt idx="0">
                  <c:v>-0.34799999999999998</c:v>
                </c:pt>
                <c:pt idx="2">
                  <c:v>-0.34799999999999998</c:v>
                </c:pt>
                <c:pt idx="4">
                  <c:v>-0.34799999999999998</c:v>
                </c:pt>
                <c:pt idx="6">
                  <c:v>-0.34799999999999998</c:v>
                </c:pt>
                <c:pt idx="8">
                  <c:v>-0.34799999999999998</c:v>
                </c:pt>
                <c:pt idx="10">
                  <c:v>-0.34799999999999998</c:v>
                </c:pt>
                <c:pt idx="12">
                  <c:v>-0.34799999999999998</c:v>
                </c:pt>
                <c:pt idx="14">
                  <c:v>-0.34799999999999998</c:v>
                </c:pt>
                <c:pt idx="16">
                  <c:v>-0.34799999999999998</c:v>
                </c:pt>
                <c:pt idx="18">
                  <c:v>-0.34799999999999998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695-442D-8D54-7A3E966EF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63288"/>
        <c:axId val="1"/>
      </c:lineChart>
      <c:dateAx>
        <c:axId val="476563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MÉDIA</a:t>
                </a:r>
              </a:p>
            </c:rich>
          </c:tx>
          <c:layout>
            <c:manualLayout>
              <c:xMode val="edge"/>
              <c:yMode val="edge"/>
              <c:x val="5.7493213348331455E-3"/>
              <c:y val="0.498452161564910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765632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58345706786651"/>
          <c:y val="0.15479884163415744"/>
          <c:w val="0.72096635920509944"/>
          <c:h val="6.81115924339244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54" footer="0.4921259850000005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smetro.com.br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19050</xdr:rowOff>
    </xdr:from>
    <xdr:to>
      <xdr:col>13</xdr:col>
      <xdr:colOff>409575</xdr:colOff>
      <xdr:row>69</xdr:row>
      <xdr:rowOff>47625</xdr:rowOff>
    </xdr:to>
    <xdr:graphicFrame macro="">
      <xdr:nvGraphicFramePr>
        <xdr:cNvPr id="1078" name="Chart 7">
          <a:extLst>
            <a:ext uri="{FF2B5EF4-FFF2-40B4-BE49-F238E27FC236}">
              <a16:creationId xmlns:a16="http://schemas.microsoft.com/office/drawing/2014/main" id="{ADCC23C5-DC98-473E-BCCF-22FA0D354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13</xdr:col>
      <xdr:colOff>419100</xdr:colOff>
      <xdr:row>85</xdr:row>
      <xdr:rowOff>0</xdr:rowOff>
    </xdr:to>
    <xdr:graphicFrame macro="">
      <xdr:nvGraphicFramePr>
        <xdr:cNvPr id="1079" name="Chart 8">
          <a:extLst>
            <a:ext uri="{FF2B5EF4-FFF2-40B4-BE49-F238E27FC236}">
              <a16:creationId xmlns:a16="http://schemas.microsoft.com/office/drawing/2014/main" id="{70E5F914-1841-49F3-A9F4-C15FE07D5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152400</xdr:rowOff>
    </xdr:from>
    <xdr:to>
      <xdr:col>1</xdr:col>
      <xdr:colOff>679074</xdr:colOff>
      <xdr:row>1</xdr:row>
      <xdr:rowOff>190500</xdr:rowOff>
    </xdr:to>
    <xdr:pic>
      <xdr:nvPicPr>
        <xdr:cNvPr id="7" name="Imagem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0B6671-066A-4D05-BDCB-646D714B5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875" y="152400"/>
          <a:ext cx="1479174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50</xdr:row>
      <xdr:rowOff>142875</xdr:rowOff>
    </xdr:from>
    <xdr:to>
      <xdr:col>1</xdr:col>
      <xdr:colOff>688599</xdr:colOff>
      <xdr:row>51</xdr:row>
      <xdr:rowOff>180975</xdr:rowOff>
    </xdr:to>
    <xdr:pic>
      <xdr:nvPicPr>
        <xdr:cNvPr id="8" name="Imagem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917450-8775-4A26-8A4C-618CDB315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" y="12496800"/>
          <a:ext cx="1479174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showGridLines="0" tabSelected="1" zoomScale="75" zoomScaleNormal="75" zoomScaleSheetLayoutView="75" workbookViewId="0">
      <selection activeCell="A93" sqref="A93:N93"/>
    </sheetView>
  </sheetViews>
  <sheetFormatPr defaultColWidth="6.7109375" defaultRowHeight="15" customHeight="1" x14ac:dyDescent="0.2"/>
  <cols>
    <col min="1" max="1" width="13.42578125" style="24" bestFit="1" customWidth="1"/>
    <col min="2" max="2" width="11.5703125" style="24" customWidth="1"/>
    <col min="3" max="12" width="8.7109375" style="24" customWidth="1"/>
    <col min="13" max="14" width="6.5703125" style="24" customWidth="1"/>
    <col min="15" max="15" width="6.7109375" style="1"/>
    <col min="16" max="16" width="12.28515625" style="1" bestFit="1" customWidth="1"/>
    <col min="17" max="16384" width="6.7109375" style="1"/>
  </cols>
  <sheetData>
    <row r="1" spans="1:14" ht="30" customHeight="1" x14ac:dyDescent="0.2">
      <c r="A1" s="82"/>
      <c r="B1" s="83"/>
      <c r="C1" s="76" t="s">
        <v>95</v>
      </c>
      <c r="D1" s="77"/>
      <c r="E1" s="77"/>
      <c r="F1" s="77"/>
      <c r="G1" s="77"/>
      <c r="H1" s="77"/>
      <c r="I1" s="77"/>
      <c r="J1" s="78"/>
      <c r="K1" s="46" t="s">
        <v>0</v>
      </c>
      <c r="L1" s="72"/>
      <c r="M1" s="72"/>
      <c r="N1" s="73"/>
    </row>
    <row r="2" spans="1:14" s="2" customFormat="1" ht="30" customHeight="1" thickBot="1" x14ac:dyDescent="0.25">
      <c r="A2" s="84"/>
      <c r="B2" s="85"/>
      <c r="C2" s="79"/>
      <c r="D2" s="80"/>
      <c r="E2" s="80"/>
      <c r="F2" s="80"/>
      <c r="G2" s="80"/>
      <c r="H2" s="80"/>
      <c r="I2" s="80"/>
      <c r="J2" s="81"/>
      <c r="K2" s="47" t="s">
        <v>1</v>
      </c>
      <c r="L2" s="74">
        <f ca="1">TODAY()</f>
        <v>43314</v>
      </c>
      <c r="M2" s="74"/>
      <c r="N2" s="75"/>
    </row>
    <row r="3" spans="1:14" s="2" customFormat="1" ht="15" customHeight="1" thickBot="1" x14ac:dyDescent="0.25">
      <c r="A3" s="244" t="s">
        <v>90</v>
      </c>
      <c r="B3" s="245"/>
      <c r="C3" s="246" t="s">
        <v>91</v>
      </c>
      <c r="D3" s="247"/>
      <c r="E3" s="248"/>
      <c r="F3" s="246" t="s">
        <v>92</v>
      </c>
      <c r="G3" s="247"/>
      <c r="H3" s="248"/>
      <c r="I3" s="249" t="s">
        <v>2</v>
      </c>
      <c r="J3" s="247"/>
      <c r="K3" s="250" t="s">
        <v>93</v>
      </c>
      <c r="L3" s="251"/>
      <c r="M3" s="251" t="s">
        <v>94</v>
      </c>
      <c r="N3" s="252"/>
    </row>
    <row r="4" spans="1:14" s="2" customFormat="1" ht="31.5" customHeight="1" thickBot="1" x14ac:dyDescent="0.25">
      <c r="A4" s="86"/>
      <c r="B4" s="87"/>
      <c r="C4" s="88"/>
      <c r="D4" s="89"/>
      <c r="E4" s="90"/>
      <c r="F4" s="91"/>
      <c r="G4" s="92"/>
      <c r="H4" s="93"/>
      <c r="I4" s="94"/>
      <c r="J4" s="95"/>
      <c r="K4" s="96"/>
      <c r="L4" s="97"/>
      <c r="M4" s="96">
        <v>0</v>
      </c>
      <c r="N4" s="102"/>
    </row>
    <row r="5" spans="1:14" s="3" customFormat="1" ht="19.5" customHeight="1" thickBot="1" x14ac:dyDescent="0.25">
      <c r="A5" s="253" t="s">
        <v>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5"/>
    </row>
    <row r="6" spans="1:14" ht="15" customHeight="1" x14ac:dyDescent="0.2">
      <c r="A6" s="103" t="s">
        <v>4</v>
      </c>
      <c r="B6" s="105"/>
      <c r="C6" s="107" t="s">
        <v>5</v>
      </c>
      <c r="D6" s="107"/>
      <c r="E6" s="107"/>
      <c r="F6" s="107"/>
      <c r="G6" s="107"/>
      <c r="H6" s="107"/>
      <c r="I6" s="107"/>
      <c r="J6" s="107"/>
      <c r="K6" s="107"/>
      <c r="L6" s="107"/>
      <c r="M6" s="108" t="s">
        <v>6</v>
      </c>
      <c r="N6" s="109"/>
    </row>
    <row r="7" spans="1:14" ht="15" customHeight="1" x14ac:dyDescent="0.2">
      <c r="A7" s="104"/>
      <c r="B7" s="106"/>
      <c r="C7" s="268">
        <v>1</v>
      </c>
      <c r="D7" s="268">
        <v>2</v>
      </c>
      <c r="E7" s="268">
        <v>3</v>
      </c>
      <c r="F7" s="268">
        <v>4</v>
      </c>
      <c r="G7" s="268">
        <v>5</v>
      </c>
      <c r="H7" s="268">
        <v>6</v>
      </c>
      <c r="I7" s="268">
        <v>7</v>
      </c>
      <c r="J7" s="268">
        <v>8</v>
      </c>
      <c r="K7" s="268">
        <v>9</v>
      </c>
      <c r="L7" s="268">
        <v>10</v>
      </c>
      <c r="M7" s="110"/>
      <c r="N7" s="111"/>
    </row>
    <row r="8" spans="1:14" ht="15" customHeight="1" x14ac:dyDescent="0.2">
      <c r="A8" s="4" t="s">
        <v>7</v>
      </c>
      <c r="B8" s="5" t="s">
        <v>8</v>
      </c>
      <c r="C8" s="51">
        <v>0.28999999999999998</v>
      </c>
      <c r="D8" s="52">
        <v>-0.56000000000000005</v>
      </c>
      <c r="E8" s="53">
        <v>1.34</v>
      </c>
      <c r="F8" s="54">
        <v>0.47</v>
      </c>
      <c r="G8" s="55">
        <v>-0.8</v>
      </c>
      <c r="H8" s="54">
        <v>0.02</v>
      </c>
      <c r="I8" s="55">
        <v>0.59</v>
      </c>
      <c r="J8" s="54">
        <v>-0.31</v>
      </c>
      <c r="K8" s="51">
        <v>2.2599999999999998</v>
      </c>
      <c r="L8" s="56">
        <v>-1.36</v>
      </c>
      <c r="M8" s="112">
        <f>AVERAGE(C8:L8)</f>
        <v>0.19399999999999998</v>
      </c>
      <c r="N8" s="113"/>
    </row>
    <row r="9" spans="1:14" ht="15" customHeight="1" x14ac:dyDescent="0.2">
      <c r="A9" s="98" t="s">
        <v>96</v>
      </c>
      <c r="B9" s="5" t="s">
        <v>9</v>
      </c>
      <c r="C9" s="57">
        <v>0.41</v>
      </c>
      <c r="D9" s="58">
        <v>-0.68</v>
      </c>
      <c r="E9" s="59">
        <v>1.17</v>
      </c>
      <c r="F9" s="60">
        <v>0.5</v>
      </c>
      <c r="G9" s="61">
        <v>-0.92</v>
      </c>
      <c r="H9" s="60">
        <v>-0.11</v>
      </c>
      <c r="I9" s="61">
        <v>0.75</v>
      </c>
      <c r="J9" s="60">
        <v>-0.2</v>
      </c>
      <c r="K9" s="57">
        <v>1.99</v>
      </c>
      <c r="L9" s="62">
        <v>-1.25</v>
      </c>
      <c r="M9" s="112">
        <f>AVERAGE(C9:L9)</f>
        <v>0.16600000000000001</v>
      </c>
      <c r="N9" s="113"/>
    </row>
    <row r="10" spans="1:14" ht="15" customHeight="1" x14ac:dyDescent="0.2">
      <c r="A10" s="98"/>
      <c r="B10" s="5" t="s">
        <v>10</v>
      </c>
      <c r="C10" s="57">
        <v>0.64</v>
      </c>
      <c r="D10" s="58">
        <v>-0.57999999999999996</v>
      </c>
      <c r="E10" s="59">
        <v>1.27</v>
      </c>
      <c r="F10" s="60">
        <v>0.64</v>
      </c>
      <c r="G10" s="61">
        <v>-0.84</v>
      </c>
      <c r="H10" s="60">
        <v>-0.21</v>
      </c>
      <c r="I10" s="61">
        <v>0.66</v>
      </c>
      <c r="J10" s="60">
        <v>-0.17</v>
      </c>
      <c r="K10" s="57">
        <v>2.0099999999999998</v>
      </c>
      <c r="L10" s="62">
        <v>-1.31</v>
      </c>
      <c r="M10" s="112">
        <f>AVERAGE(C10:L10)</f>
        <v>0.21100000000000002</v>
      </c>
      <c r="N10" s="113"/>
    </row>
    <row r="11" spans="1:14" ht="15" customHeight="1" x14ac:dyDescent="0.2">
      <c r="A11" s="98"/>
      <c r="B11" s="256" t="s">
        <v>13</v>
      </c>
      <c r="C11" s="257">
        <f>IF(C9="-","-",AVERAGE(C8:C10))</f>
        <v>0.4466666666666666</v>
      </c>
      <c r="D11" s="257">
        <f t="shared" ref="D11:L11" si="0">IF(D9="-","-",AVERAGE(D8:D10))</f>
        <v>-0.6066666666666668</v>
      </c>
      <c r="E11" s="257">
        <f t="shared" si="0"/>
        <v>1.26</v>
      </c>
      <c r="F11" s="257">
        <f t="shared" si="0"/>
        <v>0.53666666666666663</v>
      </c>
      <c r="G11" s="257">
        <f t="shared" si="0"/>
        <v>-0.85333333333333339</v>
      </c>
      <c r="H11" s="257">
        <f t="shared" si="0"/>
        <v>-9.9999999999999992E-2</v>
      </c>
      <c r="I11" s="257">
        <f t="shared" si="0"/>
        <v>0.66666666666666663</v>
      </c>
      <c r="J11" s="257">
        <f t="shared" si="0"/>
        <v>-0.22666666666666668</v>
      </c>
      <c r="K11" s="257">
        <f t="shared" si="0"/>
        <v>2.0866666666666664</v>
      </c>
      <c r="L11" s="257">
        <f t="shared" si="0"/>
        <v>-1.3066666666666669</v>
      </c>
      <c r="M11" s="258" t="s">
        <v>14</v>
      </c>
      <c r="N11" s="259">
        <f>ROUND(AVERAGE(C11:L11),B35)</f>
        <v>0.19</v>
      </c>
    </row>
    <row r="12" spans="1:14" ht="15" customHeight="1" thickBot="1" x14ac:dyDescent="0.25">
      <c r="A12" s="114"/>
      <c r="B12" s="260" t="s">
        <v>15</v>
      </c>
      <c r="C12" s="261">
        <f>IF(C9="-","-",MAX(C8:C10)-MIN(C8:C10))</f>
        <v>0.35000000000000003</v>
      </c>
      <c r="D12" s="261">
        <f t="shared" ref="D12:L12" si="1">IF(D9="-","-",MAX(D8:D10)-MIN(D8:D10))</f>
        <v>0.12</v>
      </c>
      <c r="E12" s="261">
        <f t="shared" si="1"/>
        <v>0.17000000000000015</v>
      </c>
      <c r="F12" s="261">
        <f t="shared" si="1"/>
        <v>0.17000000000000004</v>
      </c>
      <c r="G12" s="261">
        <f t="shared" si="1"/>
        <v>0.12</v>
      </c>
      <c r="H12" s="261">
        <f t="shared" si="1"/>
        <v>0.22999999999999998</v>
      </c>
      <c r="I12" s="261">
        <f t="shared" si="1"/>
        <v>0.16000000000000003</v>
      </c>
      <c r="J12" s="261">
        <f t="shared" si="1"/>
        <v>0.13999999999999999</v>
      </c>
      <c r="K12" s="261">
        <f t="shared" si="1"/>
        <v>0.2699999999999998</v>
      </c>
      <c r="L12" s="261">
        <f t="shared" si="1"/>
        <v>0.1100000000000001</v>
      </c>
      <c r="M12" s="262" t="s">
        <v>16</v>
      </c>
      <c r="N12" s="263">
        <f>ROUND(AVERAGE(C12:L12),B35)</f>
        <v>0.184</v>
      </c>
    </row>
    <row r="13" spans="1:14" ht="15" customHeight="1" thickBot="1" x14ac:dyDescent="0.25">
      <c r="A13" s="6" t="s">
        <v>11</v>
      </c>
      <c r="B13" s="7" t="s">
        <v>8</v>
      </c>
      <c r="C13" s="63">
        <v>0.08</v>
      </c>
      <c r="D13" s="64">
        <v>-0.47</v>
      </c>
      <c r="E13" s="65">
        <v>1.19</v>
      </c>
      <c r="F13" s="66">
        <v>0.01</v>
      </c>
      <c r="G13" s="67">
        <v>-0.56000000000000005</v>
      </c>
      <c r="H13" s="66">
        <v>-0.2</v>
      </c>
      <c r="I13" s="67">
        <v>0.47</v>
      </c>
      <c r="J13" s="66">
        <v>-0.63</v>
      </c>
      <c r="K13" s="63">
        <v>1.8</v>
      </c>
      <c r="L13" s="68">
        <v>-1.68</v>
      </c>
      <c r="M13" s="100">
        <f>AVERAGE(C13:L13)</f>
        <v>1.0000000000000009E-3</v>
      </c>
      <c r="N13" s="101"/>
    </row>
    <row r="14" spans="1:14" ht="15" customHeight="1" thickBot="1" x14ac:dyDescent="0.25">
      <c r="A14" s="98" t="s">
        <v>17</v>
      </c>
      <c r="B14" s="5" t="s">
        <v>9</v>
      </c>
      <c r="C14" s="57">
        <v>0.25</v>
      </c>
      <c r="D14" s="58">
        <v>-1.22</v>
      </c>
      <c r="E14" s="59">
        <v>0.94</v>
      </c>
      <c r="F14" s="60">
        <v>1.03</v>
      </c>
      <c r="G14" s="61">
        <v>-1.2</v>
      </c>
      <c r="H14" s="60">
        <v>0.22</v>
      </c>
      <c r="I14" s="61">
        <v>0.55000000000000004</v>
      </c>
      <c r="J14" s="60">
        <v>0.08</v>
      </c>
      <c r="K14" s="57">
        <v>2.12</v>
      </c>
      <c r="L14" s="62">
        <v>-1.62</v>
      </c>
      <c r="M14" s="100">
        <f>AVERAGE(C14:L14)</f>
        <v>0.11499999999999999</v>
      </c>
      <c r="N14" s="101"/>
    </row>
    <row r="15" spans="1:14" ht="15" customHeight="1" x14ac:dyDescent="0.2">
      <c r="A15" s="98"/>
      <c r="B15" s="5" t="s">
        <v>10</v>
      </c>
      <c r="C15" s="57">
        <v>7.0000000000000007E-2</v>
      </c>
      <c r="D15" s="58">
        <v>-0.68</v>
      </c>
      <c r="E15" s="59">
        <v>1.34</v>
      </c>
      <c r="F15" s="60">
        <v>0.2</v>
      </c>
      <c r="G15" s="61">
        <v>-1.28</v>
      </c>
      <c r="H15" s="60">
        <v>0.06</v>
      </c>
      <c r="I15" s="61">
        <v>0.83</v>
      </c>
      <c r="J15" s="60">
        <v>-0.34</v>
      </c>
      <c r="K15" s="57">
        <v>2.19</v>
      </c>
      <c r="L15" s="62">
        <v>-1.5</v>
      </c>
      <c r="M15" s="100">
        <f>AVERAGE(C15:L15)</f>
        <v>8.8999999999999968E-2</v>
      </c>
      <c r="N15" s="101"/>
    </row>
    <row r="16" spans="1:14" ht="15" customHeight="1" x14ac:dyDescent="0.2">
      <c r="A16" s="98"/>
      <c r="B16" s="256" t="s">
        <v>13</v>
      </c>
      <c r="C16" s="257">
        <f t="shared" ref="C16:L16" si="2">IF(C14="-","-",AVERAGE(C13:C15))</f>
        <v>0.13333333333333333</v>
      </c>
      <c r="D16" s="257">
        <f t="shared" si="2"/>
        <v>-0.79</v>
      </c>
      <c r="E16" s="257">
        <f t="shared" si="2"/>
        <v>1.1566666666666665</v>
      </c>
      <c r="F16" s="257">
        <f t="shared" si="2"/>
        <v>0.41333333333333333</v>
      </c>
      <c r="G16" s="257">
        <f t="shared" si="2"/>
        <v>-1.0133333333333334</v>
      </c>
      <c r="H16" s="257">
        <f t="shared" si="2"/>
        <v>2.6666666666666661E-2</v>
      </c>
      <c r="I16" s="257">
        <f t="shared" si="2"/>
        <v>0.6166666666666667</v>
      </c>
      <c r="J16" s="257">
        <f t="shared" si="2"/>
        <v>-0.29666666666666669</v>
      </c>
      <c r="K16" s="257">
        <f t="shared" si="2"/>
        <v>2.0366666666666666</v>
      </c>
      <c r="L16" s="257">
        <f t="shared" si="2"/>
        <v>-1.5999999999999999</v>
      </c>
      <c r="M16" s="258" t="s">
        <v>18</v>
      </c>
      <c r="N16" s="259">
        <f>ROUND(AVERAGE(C16:L16),B35)</f>
        <v>6.8000000000000005E-2</v>
      </c>
    </row>
    <row r="17" spans="1:14" ht="15" customHeight="1" thickBot="1" x14ac:dyDescent="0.25">
      <c r="A17" s="99"/>
      <c r="B17" s="264" t="s">
        <v>15</v>
      </c>
      <c r="C17" s="265">
        <f>IF(C14="-","-",MAX(C13:C15)-MIN(C13:C15))</f>
        <v>0.18</v>
      </c>
      <c r="D17" s="265">
        <f>IF(D14="-","-",MAX(D13:D15)-MIN(D13:D15))</f>
        <v>0.75</v>
      </c>
      <c r="E17" s="265">
        <f t="shared" ref="E17:L17" si="3">IF(E14="-","-",MAX(E13:E15)-MIN(E13:E15))</f>
        <v>0.40000000000000013</v>
      </c>
      <c r="F17" s="265">
        <f t="shared" si="3"/>
        <v>1.02</v>
      </c>
      <c r="G17" s="265">
        <f t="shared" si="3"/>
        <v>0.72</v>
      </c>
      <c r="H17" s="265">
        <f t="shared" si="3"/>
        <v>0.42000000000000004</v>
      </c>
      <c r="I17" s="265">
        <f t="shared" si="3"/>
        <v>0.36</v>
      </c>
      <c r="J17" s="265">
        <f t="shared" si="3"/>
        <v>0.71</v>
      </c>
      <c r="K17" s="265">
        <f t="shared" si="3"/>
        <v>0.3899999999999999</v>
      </c>
      <c r="L17" s="265">
        <f t="shared" si="3"/>
        <v>0.17999999999999994</v>
      </c>
      <c r="M17" s="266" t="s">
        <v>19</v>
      </c>
      <c r="N17" s="267">
        <f>ROUND(AVERAGE(C17:L17),B35)</f>
        <v>0.51300000000000001</v>
      </c>
    </row>
    <row r="18" spans="1:14" ht="15" customHeight="1" thickBot="1" x14ac:dyDescent="0.25">
      <c r="A18" s="8" t="s">
        <v>12</v>
      </c>
      <c r="B18" s="9" t="s">
        <v>8</v>
      </c>
      <c r="C18" s="63">
        <v>0.04</v>
      </c>
      <c r="D18" s="69">
        <v>-1.38</v>
      </c>
      <c r="E18" s="64">
        <v>0.88</v>
      </c>
      <c r="F18" s="65">
        <v>0.14000000000000001</v>
      </c>
      <c r="G18" s="66">
        <v>-1.46</v>
      </c>
      <c r="H18" s="67">
        <v>-0.28999999999999998</v>
      </c>
      <c r="I18" s="66">
        <v>0.02</v>
      </c>
      <c r="J18" s="67">
        <v>-0.46</v>
      </c>
      <c r="K18" s="69">
        <v>1.77</v>
      </c>
      <c r="L18" s="68">
        <v>-1.49</v>
      </c>
      <c r="M18" s="100">
        <f>AVERAGE(C18:L18)</f>
        <v>-0.22299999999999995</v>
      </c>
      <c r="N18" s="101"/>
    </row>
    <row r="19" spans="1:14" ht="15" customHeight="1" thickBot="1" x14ac:dyDescent="0.25">
      <c r="A19" s="98" t="s">
        <v>20</v>
      </c>
      <c r="B19" s="5" t="s">
        <v>9</v>
      </c>
      <c r="C19" s="57">
        <v>-0.11</v>
      </c>
      <c r="D19" s="70">
        <v>-1.1299999999999999</v>
      </c>
      <c r="E19" s="58">
        <v>1.0900000000000001</v>
      </c>
      <c r="F19" s="59">
        <v>0.2</v>
      </c>
      <c r="G19" s="60">
        <v>-1.07</v>
      </c>
      <c r="H19" s="61">
        <v>-0.67</v>
      </c>
      <c r="I19" s="60">
        <v>0.01</v>
      </c>
      <c r="J19" s="61">
        <v>-0.56000000000000005</v>
      </c>
      <c r="K19" s="70">
        <v>1.45</v>
      </c>
      <c r="L19" s="62">
        <v>-1.77</v>
      </c>
      <c r="M19" s="100">
        <f>AVERAGE(C19:L19)</f>
        <v>-0.25600000000000006</v>
      </c>
      <c r="N19" s="101"/>
    </row>
    <row r="20" spans="1:14" ht="15" customHeight="1" x14ac:dyDescent="0.2">
      <c r="A20" s="98"/>
      <c r="B20" s="5" t="s">
        <v>10</v>
      </c>
      <c r="C20" s="57">
        <v>-0.15</v>
      </c>
      <c r="D20" s="71">
        <v>-0.96</v>
      </c>
      <c r="E20" s="58">
        <v>0.67</v>
      </c>
      <c r="F20" s="59">
        <v>0.11</v>
      </c>
      <c r="G20" s="60">
        <v>-1.45</v>
      </c>
      <c r="H20" s="61">
        <v>-0.49</v>
      </c>
      <c r="I20" s="60">
        <v>0.21</v>
      </c>
      <c r="J20" s="61">
        <v>-0.49</v>
      </c>
      <c r="K20" s="71">
        <v>1.87</v>
      </c>
      <c r="L20" s="62">
        <v>-2.16</v>
      </c>
      <c r="M20" s="100">
        <f>AVERAGE(C20:L20)</f>
        <v>-0.28399999999999997</v>
      </c>
      <c r="N20" s="101"/>
    </row>
    <row r="21" spans="1:14" ht="15" customHeight="1" x14ac:dyDescent="0.2">
      <c r="A21" s="98"/>
      <c r="B21" s="256" t="s">
        <v>13</v>
      </c>
      <c r="C21" s="257">
        <f>IF(C19="-","-",AVERAGE(C18:C20))</f>
        <v>-7.3333333333333334E-2</v>
      </c>
      <c r="D21" s="257">
        <f t="shared" ref="D21:L21" si="4">IF(D19="-","-",AVERAGE(D18:D20))</f>
        <v>-1.1566666666666665</v>
      </c>
      <c r="E21" s="257">
        <f t="shared" si="4"/>
        <v>0.88</v>
      </c>
      <c r="F21" s="257">
        <f t="shared" si="4"/>
        <v>0.15</v>
      </c>
      <c r="G21" s="257">
        <f t="shared" si="4"/>
        <v>-1.3266666666666669</v>
      </c>
      <c r="H21" s="257">
        <f t="shared" si="4"/>
        <v>-0.48333333333333334</v>
      </c>
      <c r="I21" s="257">
        <f t="shared" si="4"/>
        <v>0.08</v>
      </c>
      <c r="J21" s="257">
        <f t="shared" si="4"/>
        <v>-0.5033333333333333</v>
      </c>
      <c r="K21" s="257">
        <f t="shared" si="4"/>
        <v>1.6966666666666665</v>
      </c>
      <c r="L21" s="257">
        <f t="shared" si="4"/>
        <v>-1.8066666666666666</v>
      </c>
      <c r="M21" s="258" t="s">
        <v>21</v>
      </c>
      <c r="N21" s="259">
        <f>ROUND(AVERAGE(C21:L21),B35)</f>
        <v>-0.254</v>
      </c>
    </row>
    <row r="22" spans="1:14" ht="15" customHeight="1" thickBot="1" x14ac:dyDescent="0.25">
      <c r="A22" s="114"/>
      <c r="B22" s="260" t="s">
        <v>15</v>
      </c>
      <c r="C22" s="261">
        <f>IF(C19="-","-",MAX(C18:C20)-MIN(C18:C20))</f>
        <v>0.19</v>
      </c>
      <c r="D22" s="261">
        <f t="shared" ref="D22:L22" si="5">IF(D19="-","-",MAX(D18:D20)-MIN(D18:D20))</f>
        <v>0.41999999999999993</v>
      </c>
      <c r="E22" s="261">
        <f t="shared" si="5"/>
        <v>0.42000000000000004</v>
      </c>
      <c r="F22" s="261">
        <f t="shared" si="5"/>
        <v>9.0000000000000011E-2</v>
      </c>
      <c r="G22" s="261">
        <f t="shared" si="5"/>
        <v>0.3899999999999999</v>
      </c>
      <c r="H22" s="261">
        <f t="shared" si="5"/>
        <v>0.38000000000000006</v>
      </c>
      <c r="I22" s="261">
        <f t="shared" si="5"/>
        <v>0.19999999999999998</v>
      </c>
      <c r="J22" s="261">
        <f t="shared" si="5"/>
        <v>0.10000000000000003</v>
      </c>
      <c r="K22" s="261">
        <f t="shared" si="5"/>
        <v>0.42000000000000015</v>
      </c>
      <c r="L22" s="261">
        <f t="shared" si="5"/>
        <v>0.67000000000000015</v>
      </c>
      <c r="M22" s="262" t="s">
        <v>22</v>
      </c>
      <c r="N22" s="263">
        <f>ROUND(AVERAGE(C22:L22),B35)</f>
        <v>0.32800000000000001</v>
      </c>
    </row>
    <row r="23" spans="1:14" ht="15" customHeight="1" x14ac:dyDescent="0.2">
      <c r="A23" s="115" t="s">
        <v>23</v>
      </c>
      <c r="B23" s="116"/>
      <c r="C23" s="119">
        <f>IF(C7="-","-",AVERAGE(C21,C16,C11))</f>
        <v>0.16888888888888887</v>
      </c>
      <c r="D23" s="119">
        <f t="shared" ref="D23:L23" si="6">IF(D7="-","-",AVERAGE(D21,D16,D11))</f>
        <v>-0.85111111111111104</v>
      </c>
      <c r="E23" s="119">
        <f t="shared" si="6"/>
        <v>1.098888888888889</v>
      </c>
      <c r="F23" s="119">
        <f t="shared" si="6"/>
        <v>0.3666666666666667</v>
      </c>
      <c r="G23" s="119">
        <f t="shared" si="6"/>
        <v>-1.0644444444444445</v>
      </c>
      <c r="H23" s="119">
        <f t="shared" si="6"/>
        <v>-0.18555555555555556</v>
      </c>
      <c r="I23" s="119">
        <f t="shared" si="6"/>
        <v>0.45444444444444443</v>
      </c>
      <c r="J23" s="119">
        <f t="shared" si="6"/>
        <v>-0.34222222222222226</v>
      </c>
      <c r="K23" s="119">
        <f t="shared" si="6"/>
        <v>1.9400000000000002</v>
      </c>
      <c r="L23" s="128">
        <f t="shared" si="6"/>
        <v>-1.5711111111111109</v>
      </c>
      <c r="M23" s="10" t="s">
        <v>24</v>
      </c>
      <c r="N23" s="11">
        <f>AVERAGE(C23:L23)</f>
        <v>1.4444444444444925E-3</v>
      </c>
    </row>
    <row r="24" spans="1:14" ht="15" customHeight="1" thickBot="1" x14ac:dyDescent="0.25">
      <c r="A24" s="117"/>
      <c r="B24" s="118"/>
      <c r="C24" s="120"/>
      <c r="D24" s="120"/>
      <c r="E24" s="120"/>
      <c r="F24" s="120"/>
      <c r="G24" s="120"/>
      <c r="H24" s="120"/>
      <c r="I24" s="120"/>
      <c r="J24" s="120"/>
      <c r="K24" s="120"/>
      <c r="L24" s="129"/>
      <c r="M24" s="10" t="s">
        <v>25</v>
      </c>
      <c r="N24" s="11">
        <f>ROUND(MAX(C23:L24)-MIN(C23:L24),B35)</f>
        <v>3.5110000000000001</v>
      </c>
    </row>
    <row r="25" spans="1:14" s="12" customFormat="1" ht="14.25" customHeight="1" x14ac:dyDescent="0.2">
      <c r="A25" s="269" t="s">
        <v>26</v>
      </c>
      <c r="B25" s="270"/>
      <c r="C25" s="270" t="s">
        <v>27</v>
      </c>
      <c r="D25" s="270"/>
      <c r="E25" s="270" t="s">
        <v>28</v>
      </c>
      <c r="F25" s="270"/>
      <c r="G25" s="271" t="s">
        <v>29</v>
      </c>
      <c r="H25" s="271" t="s">
        <v>30</v>
      </c>
      <c r="I25" s="270" t="s">
        <v>31</v>
      </c>
      <c r="J25" s="270"/>
      <c r="K25" s="270" t="s">
        <v>32</v>
      </c>
      <c r="L25" s="270"/>
      <c r="M25" s="272" t="s">
        <v>33</v>
      </c>
      <c r="N25" s="273"/>
    </row>
    <row r="26" spans="1:14" s="13" customFormat="1" ht="17.25" customHeight="1" x14ac:dyDescent="0.2">
      <c r="A26" s="121">
        <f>IF(B33=3,0.5908,0.862)</f>
        <v>0.59079999999999999</v>
      </c>
      <c r="B26" s="122"/>
      <c r="C26" s="123" t="str">
        <f>IF(B32=2,"0,7071","0,5231")</f>
        <v>0,5231</v>
      </c>
      <c r="D26" s="123"/>
      <c r="E26" s="122">
        <f>IF(B31=3,0.5231,IF(B31=4,0.4467,IF(B31=5,0.403,IF(B31=6,0.3742,IF(B31=7,0.3534,IF(B31=8,0.3375,IF(B31=9,0.3249,IF(B31=10,0.3146))))))))</f>
        <v>0.31459999999999999</v>
      </c>
      <c r="F26" s="122"/>
      <c r="G26" s="5" t="str">
        <f>IF(B33&lt;7,"0,00",IF(B33=7,0.076,IF(B33=8,0.136,IF(B33=9,0.184))))</f>
        <v>0,00</v>
      </c>
      <c r="H26" s="5">
        <f>IF(B33=3,2.58,IF(B33=2,3.27,IF(B33=4,2.282,IF(B33=5,2.215,IF(B33=6,2.004,IF(B33=7,1.924,IF(B33=8,1.864,IF(B33=9,1.816))))))))</f>
        <v>2.58</v>
      </c>
      <c r="I26" s="124" t="str">
        <f>IF(B33=3,"1,023","1,880")</f>
        <v>1,023</v>
      </c>
      <c r="J26" s="124"/>
      <c r="K26" s="125">
        <f>IF(B33=3,1.693,IF(B33=2,1.128,IF(B33=4,2.059,IF(B33=5,2.326,IF(B33=6,2.534,IF(B33=7,2.704,IF(B33=8,2.847,IF(B33=9,2.97))))))))</f>
        <v>1.6930000000000001</v>
      </c>
      <c r="L26" s="125"/>
      <c r="M26" s="126">
        <f>ROUND(MAX(N11,N16,N21)-MIN(N11,N16,N21),B35)</f>
        <v>0.44400000000000001</v>
      </c>
      <c r="N26" s="127"/>
    </row>
    <row r="27" spans="1:14" s="14" customFormat="1" ht="14.25" customHeight="1" x14ac:dyDescent="0.2">
      <c r="A27" s="274" t="s">
        <v>34</v>
      </c>
      <c r="B27" s="275"/>
      <c r="C27" s="275" t="s">
        <v>35</v>
      </c>
      <c r="D27" s="275"/>
      <c r="E27" s="275"/>
      <c r="F27" s="275" t="s">
        <v>36</v>
      </c>
      <c r="G27" s="275"/>
      <c r="H27" s="275"/>
      <c r="I27" s="275" t="s">
        <v>37</v>
      </c>
      <c r="J27" s="275"/>
      <c r="K27" s="275"/>
      <c r="L27" s="275" t="s">
        <v>38</v>
      </c>
      <c r="M27" s="275"/>
      <c r="N27" s="276"/>
    </row>
    <row r="28" spans="1:14" s="13" customFormat="1" ht="17.25" customHeight="1" thickBot="1" x14ac:dyDescent="0.25">
      <c r="A28" s="15" t="s">
        <v>39</v>
      </c>
      <c r="B28" s="16">
        <f>ROUND(AVERAGE(N12,N17,N22),B35)</f>
        <v>0.34200000000000003</v>
      </c>
      <c r="C28" s="130" t="s">
        <v>40</v>
      </c>
      <c r="D28" s="130"/>
      <c r="E28" s="17">
        <f>ROUND(B28*G26,B35)</f>
        <v>0</v>
      </c>
      <c r="F28" s="130" t="s">
        <v>41</v>
      </c>
      <c r="G28" s="130"/>
      <c r="H28" s="18">
        <f>ROUND(B28*H26,3)</f>
        <v>0.88200000000000001</v>
      </c>
      <c r="I28" s="19" t="s">
        <v>42</v>
      </c>
      <c r="J28" s="131">
        <f>ROUND(N23-(I26*B28),3)</f>
        <v>-0.34799999999999998</v>
      </c>
      <c r="K28" s="131"/>
      <c r="L28" s="19" t="s">
        <v>43</v>
      </c>
      <c r="M28" s="131">
        <f>ROUND(N23+(B28*I26),3)</f>
        <v>0.35099999999999998</v>
      </c>
      <c r="N28" s="132"/>
    </row>
    <row r="29" spans="1:14" ht="18" customHeight="1" thickBot="1" x14ac:dyDescent="0.25">
      <c r="A29" s="277" t="s">
        <v>44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9"/>
    </row>
    <row r="30" spans="1:14" s="20" customFormat="1" ht="18.75" customHeight="1" x14ac:dyDescent="0.2">
      <c r="A30" s="143" t="s">
        <v>45</v>
      </c>
      <c r="B30" s="144"/>
      <c r="C30" s="145" t="s">
        <v>97</v>
      </c>
      <c r="D30" s="146"/>
      <c r="E30" s="149" t="s">
        <v>46</v>
      </c>
      <c r="F30" s="146"/>
      <c r="G30" s="149" t="s">
        <v>47</v>
      </c>
      <c r="H30" s="146"/>
      <c r="I30" s="149" t="s">
        <v>48</v>
      </c>
      <c r="J30" s="146"/>
      <c r="K30" s="149" t="s">
        <v>49</v>
      </c>
      <c r="L30" s="146"/>
      <c r="M30" s="149" t="s">
        <v>50</v>
      </c>
      <c r="N30" s="151"/>
    </row>
    <row r="31" spans="1:14" s="20" customFormat="1" ht="15" customHeight="1" x14ac:dyDescent="0.2">
      <c r="A31" s="21" t="s">
        <v>51</v>
      </c>
      <c r="B31" s="41">
        <v>10</v>
      </c>
      <c r="C31" s="147"/>
      <c r="D31" s="148"/>
      <c r="E31" s="133" t="s">
        <v>52</v>
      </c>
      <c r="F31" s="134"/>
      <c r="G31" s="133" t="s">
        <v>53</v>
      </c>
      <c r="H31" s="134"/>
      <c r="I31" s="133" t="s">
        <v>54</v>
      </c>
      <c r="J31" s="134"/>
      <c r="K31" s="150"/>
      <c r="L31" s="148"/>
      <c r="M31" s="150"/>
      <c r="N31" s="152"/>
    </row>
    <row r="32" spans="1:14" s="20" customFormat="1" ht="15" customHeight="1" x14ac:dyDescent="0.2">
      <c r="A32" s="21" t="s">
        <v>55</v>
      </c>
      <c r="B32" s="42">
        <v>3</v>
      </c>
      <c r="C32" s="135" t="s">
        <v>56</v>
      </c>
      <c r="D32" s="136"/>
      <c r="E32" s="137">
        <v>3.167262222222222</v>
      </c>
      <c r="F32" s="137"/>
      <c r="G32" s="138">
        <v>2</v>
      </c>
      <c r="H32" s="138"/>
      <c r="I32" s="139">
        <f>IF(G32=0,"",E32/G32)</f>
        <v>1.583631111111111</v>
      </c>
      <c r="J32" s="140"/>
      <c r="K32" s="141"/>
      <c r="L32" s="142"/>
      <c r="M32" s="141"/>
      <c r="N32" s="153"/>
    </row>
    <row r="33" spans="1:14" s="20" customFormat="1" ht="15" customHeight="1" x14ac:dyDescent="0.2">
      <c r="A33" s="21" t="s">
        <v>57</v>
      </c>
      <c r="B33" s="42">
        <v>3</v>
      </c>
      <c r="C33" s="135" t="s">
        <v>58</v>
      </c>
      <c r="D33" s="136"/>
      <c r="E33" s="137">
        <v>88.361934444444458</v>
      </c>
      <c r="F33" s="137"/>
      <c r="G33" s="138">
        <v>9</v>
      </c>
      <c r="H33" s="138"/>
      <c r="I33" s="139">
        <f>IF(G33=0,"",E33/G33)</f>
        <v>9.8179927160493836</v>
      </c>
      <c r="J33" s="140"/>
      <c r="K33" s="141"/>
      <c r="L33" s="142"/>
      <c r="M33" s="141"/>
      <c r="N33" s="153"/>
    </row>
    <row r="34" spans="1:14" s="20" customFormat="1" ht="15" customHeight="1" x14ac:dyDescent="0.2">
      <c r="A34" s="21" t="s">
        <v>59</v>
      </c>
      <c r="B34" s="43">
        <v>20</v>
      </c>
      <c r="C34" s="135" t="s">
        <v>60</v>
      </c>
      <c r="D34" s="136"/>
      <c r="E34" s="137">
        <v>0.35898222222221232</v>
      </c>
      <c r="F34" s="137"/>
      <c r="G34" s="138">
        <v>18</v>
      </c>
      <c r="H34" s="138"/>
      <c r="I34" s="139">
        <f>IF(G34=0,"",E34/G34)</f>
        <v>1.9943456790122906E-2</v>
      </c>
      <c r="J34" s="140"/>
      <c r="K34" s="154">
        <f>IF(G34=0,"",I34/I35)</f>
        <v>0.43372103013508484</v>
      </c>
      <c r="L34" s="155"/>
      <c r="M34" s="154">
        <v>0.95</v>
      </c>
      <c r="N34" s="156"/>
    </row>
    <row r="35" spans="1:14" s="20" customFormat="1" ht="15" customHeight="1" x14ac:dyDescent="0.2">
      <c r="A35" s="22" t="s">
        <v>61</v>
      </c>
      <c r="B35" s="44">
        <v>3</v>
      </c>
      <c r="C35" s="135" t="s">
        <v>62</v>
      </c>
      <c r="D35" s="136"/>
      <c r="E35" s="137">
        <v>2.7589333333333741</v>
      </c>
      <c r="F35" s="137"/>
      <c r="G35" s="138">
        <v>60</v>
      </c>
      <c r="H35" s="138"/>
      <c r="I35" s="139">
        <f>IF(G35=0,"",E35/G35)</f>
        <v>4.5982222222222903E-2</v>
      </c>
      <c r="J35" s="140"/>
      <c r="K35" s="141"/>
      <c r="L35" s="142"/>
      <c r="M35" s="141"/>
      <c r="N35" s="153"/>
    </row>
    <row r="36" spans="1:14" s="20" customFormat="1" ht="15" customHeight="1" thickBot="1" x14ac:dyDescent="0.25">
      <c r="A36" s="23" t="s">
        <v>63</v>
      </c>
      <c r="B36" s="45">
        <v>8</v>
      </c>
      <c r="C36" s="168" t="s">
        <v>64</v>
      </c>
      <c r="D36" s="169"/>
      <c r="E36" s="170">
        <v>94.647112222222262</v>
      </c>
      <c r="F36" s="170"/>
      <c r="G36" s="157">
        <v>89</v>
      </c>
      <c r="H36" s="157"/>
      <c r="I36" s="158"/>
      <c r="J36" s="159"/>
      <c r="K36" s="160">
        <f>(E34+E35)/(G34+G35)</f>
        <v>3.997327635327675E-2</v>
      </c>
      <c r="L36" s="161"/>
      <c r="M36" s="162"/>
      <c r="N36" s="163"/>
    </row>
    <row r="37" spans="1:14" s="24" customFormat="1" ht="15" customHeight="1" x14ac:dyDescent="0.2">
      <c r="A37" s="173" t="s">
        <v>65</v>
      </c>
      <c r="B37" s="174"/>
      <c r="C37" s="174"/>
      <c r="D37" s="174"/>
      <c r="E37" s="174"/>
      <c r="F37" s="175"/>
      <c r="G37" s="179" t="str">
        <f>IF(K34="","",IF(K34&lt;M34,"Não","Sim"))</f>
        <v>Não</v>
      </c>
      <c r="H37" s="180"/>
      <c r="I37" s="173" t="s">
        <v>66</v>
      </c>
      <c r="J37" s="174"/>
      <c r="K37" s="174"/>
      <c r="L37" s="183"/>
      <c r="M37" s="185">
        <f>ROUND(1.41*(C46/C45),0)</f>
        <v>5</v>
      </c>
      <c r="N37" s="186"/>
    </row>
    <row r="38" spans="1:14" s="24" customFormat="1" ht="15" customHeight="1" thickBot="1" x14ac:dyDescent="0.25">
      <c r="A38" s="176"/>
      <c r="B38" s="177"/>
      <c r="C38" s="177"/>
      <c r="D38" s="177"/>
      <c r="E38" s="177"/>
      <c r="F38" s="178"/>
      <c r="G38" s="181"/>
      <c r="H38" s="182"/>
      <c r="I38" s="176"/>
      <c r="J38" s="177"/>
      <c r="K38" s="177"/>
      <c r="L38" s="184"/>
      <c r="M38" s="187"/>
      <c r="N38" s="188"/>
    </row>
    <row r="39" spans="1:14" s="24" customFormat="1" ht="9" customHeight="1" thickBot="1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</row>
    <row r="40" spans="1:14" s="24" customFormat="1" ht="15" customHeight="1" x14ac:dyDescent="0.2">
      <c r="A40" s="189" t="s">
        <v>67</v>
      </c>
      <c r="B40" s="190"/>
      <c r="C40" s="193" t="s">
        <v>68</v>
      </c>
      <c r="D40" s="164"/>
      <c r="E40" s="164"/>
      <c r="F40" s="164" t="s">
        <v>69</v>
      </c>
      <c r="G40" s="164"/>
      <c r="H40" s="164"/>
      <c r="I40" s="164" t="s">
        <v>70</v>
      </c>
      <c r="J40" s="164"/>
      <c r="K40" s="164"/>
      <c r="L40" s="164" t="s">
        <v>71</v>
      </c>
      <c r="M40" s="164"/>
      <c r="N40" s="166"/>
    </row>
    <row r="41" spans="1:14" s="24" customFormat="1" ht="15" customHeight="1" x14ac:dyDescent="0.2">
      <c r="A41" s="191"/>
      <c r="B41" s="192"/>
      <c r="C41" s="19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7"/>
    </row>
    <row r="42" spans="1:14" s="24" customFormat="1" ht="15" customHeight="1" x14ac:dyDescent="0.2">
      <c r="A42" s="194" t="s">
        <v>72</v>
      </c>
      <c r="B42" s="195"/>
      <c r="C42" s="196">
        <f>IF(G37="Não",((E34+E35)/(G34+G35))^0.5,(I35^0.5))</f>
        <v>0.19993317972081759</v>
      </c>
      <c r="D42" s="197"/>
      <c r="E42" s="197"/>
      <c r="F42" s="171">
        <f t="shared" ref="F42:F47" si="7">C42/$C$47</f>
        <v>0.18421934965852524</v>
      </c>
      <c r="G42" s="171"/>
      <c r="H42" s="171"/>
      <c r="I42" s="171">
        <f t="shared" ref="I42:I47" si="8">6*C42/$B$34</f>
        <v>5.9979953916245277E-2</v>
      </c>
      <c r="J42" s="171"/>
      <c r="K42" s="171"/>
      <c r="L42" s="171">
        <f>C42^2/$C$47^2</f>
        <v>3.3936768788609982E-2</v>
      </c>
      <c r="M42" s="171"/>
      <c r="N42" s="172"/>
    </row>
    <row r="43" spans="1:14" s="24" customFormat="1" ht="15" customHeight="1" x14ac:dyDescent="0.2">
      <c r="A43" s="194" t="s">
        <v>73</v>
      </c>
      <c r="B43" s="195"/>
      <c r="C43" s="196">
        <f>IF(G37="Não",((I32-K36)/B31/B33)^0.5,((I32-I34)/B31/B33)^0.5)</f>
        <v>0.22683752149632228</v>
      </c>
      <c r="D43" s="197"/>
      <c r="E43" s="197"/>
      <c r="F43" s="171">
        <f t="shared" si="7"/>
        <v>0.20900913368434346</v>
      </c>
      <c r="G43" s="171"/>
      <c r="H43" s="171"/>
      <c r="I43" s="171">
        <f t="shared" si="8"/>
        <v>6.8051256448896674E-2</v>
      </c>
      <c r="J43" s="171"/>
      <c r="K43" s="171"/>
      <c r="L43" s="171">
        <f>C43^2/$C$47^2</f>
        <v>4.3684817963479755E-2</v>
      </c>
      <c r="M43" s="171"/>
      <c r="N43" s="172"/>
    </row>
    <row r="44" spans="1:14" s="24" customFormat="1" ht="15" customHeight="1" x14ac:dyDescent="0.2">
      <c r="A44" s="194" t="s">
        <v>74</v>
      </c>
      <c r="B44" s="195"/>
      <c r="C44" s="201">
        <f>IF(G37="Não",0,((I34-I35)/B33)^0.5)</f>
        <v>0</v>
      </c>
      <c r="D44" s="202"/>
      <c r="E44" s="202"/>
      <c r="F44" s="171">
        <f t="shared" si="7"/>
        <v>0</v>
      </c>
      <c r="G44" s="171"/>
      <c r="H44" s="171"/>
      <c r="I44" s="171">
        <f t="shared" si="8"/>
        <v>0</v>
      </c>
      <c r="J44" s="171"/>
      <c r="K44" s="171"/>
      <c r="L44" s="171">
        <f>C44^2/$C$47^2</f>
        <v>0</v>
      </c>
      <c r="M44" s="171"/>
      <c r="N44" s="172"/>
    </row>
    <row r="45" spans="1:14" s="24" customFormat="1" ht="15" customHeight="1" x14ac:dyDescent="0.2">
      <c r="A45" s="194" t="s">
        <v>75</v>
      </c>
      <c r="B45" s="195"/>
      <c r="C45" s="196">
        <f>(C42^2+C43^2+C44^2)^0.5</f>
        <v>0.30237152232290532</v>
      </c>
      <c r="D45" s="197"/>
      <c r="E45" s="197"/>
      <c r="F45" s="171">
        <f t="shared" si="7"/>
        <v>0.2786065088114234</v>
      </c>
      <c r="G45" s="171"/>
      <c r="H45" s="171"/>
      <c r="I45" s="171">
        <f t="shared" si="8"/>
        <v>9.0711456696871598E-2</v>
      </c>
      <c r="J45" s="171"/>
      <c r="K45" s="171"/>
      <c r="L45" s="171">
        <f>C45^2/$C$47^2</f>
        <v>7.7621586752089744E-2</v>
      </c>
      <c r="M45" s="171"/>
      <c r="N45" s="172"/>
    </row>
    <row r="46" spans="1:14" s="24" customFormat="1" ht="15" customHeight="1" x14ac:dyDescent="0.2">
      <c r="A46" s="194" t="s">
        <v>76</v>
      </c>
      <c r="B46" s="195"/>
      <c r="C46" s="196">
        <f>IF(B32="Não",((I33-I34)/B32/B33)^0.5,((I33-K36)/B32/B33)^0.5)</f>
        <v>1.0423274938380349</v>
      </c>
      <c r="D46" s="197"/>
      <c r="E46" s="197"/>
      <c r="F46" s="171">
        <f t="shared" si="7"/>
        <v>0.96040533799428163</v>
      </c>
      <c r="G46" s="171"/>
      <c r="H46" s="171"/>
      <c r="I46" s="171">
        <f t="shared" si="8"/>
        <v>0.31269824815141051</v>
      </c>
      <c r="J46" s="171"/>
      <c r="K46" s="171"/>
      <c r="L46" s="171">
        <f>C46^2/$C$47^2</f>
        <v>0.92237841324791014</v>
      </c>
      <c r="M46" s="171"/>
      <c r="N46" s="172"/>
    </row>
    <row r="47" spans="1:14" s="24" customFormat="1" ht="15" customHeight="1" thickBot="1" x14ac:dyDescent="0.25">
      <c r="A47" s="203" t="s">
        <v>77</v>
      </c>
      <c r="B47" s="204"/>
      <c r="C47" s="205">
        <f>(C46^2+C45^2)^0.5</f>
        <v>1.0852995632186304</v>
      </c>
      <c r="D47" s="206"/>
      <c r="E47" s="206"/>
      <c r="F47" s="207">
        <f t="shared" si="7"/>
        <v>1</v>
      </c>
      <c r="G47" s="207"/>
      <c r="H47" s="207"/>
      <c r="I47" s="207">
        <f t="shared" si="8"/>
        <v>0.32558986896558911</v>
      </c>
      <c r="J47" s="207"/>
      <c r="K47" s="207"/>
      <c r="L47" s="208"/>
      <c r="M47" s="208"/>
      <c r="N47" s="209"/>
    </row>
    <row r="48" spans="1:14" s="24" customFormat="1" ht="19.5" customHeight="1" thickBot="1" x14ac:dyDescent="0.25">
      <c r="A48" s="280" t="s">
        <v>78</v>
      </c>
      <c r="B48" s="281"/>
      <c r="C48" s="281"/>
      <c r="D48" s="281"/>
      <c r="E48" s="281" t="s">
        <v>79</v>
      </c>
      <c r="F48" s="281"/>
      <c r="G48" s="281"/>
      <c r="H48" s="281"/>
      <c r="I48" s="281"/>
      <c r="J48" s="282" t="s">
        <v>80</v>
      </c>
      <c r="K48" s="282"/>
      <c r="L48" s="282"/>
      <c r="M48" s="282"/>
      <c r="N48" s="283"/>
    </row>
    <row r="49" spans="1:14" s="28" customFormat="1" ht="33.75" customHeight="1" thickBot="1" x14ac:dyDescent="0.25">
      <c r="A49" s="198" t="str">
        <f>IF(M37&gt;=5,"APROVADO","REPROVADO")</f>
        <v>APROVADO</v>
      </c>
      <c r="B49" s="199"/>
      <c r="C49" s="199"/>
      <c r="D49" s="199"/>
      <c r="E49" s="199" t="str">
        <f>IF(I45&lt;30,"APROVADO","REPROVADO")</f>
        <v>APROVADO</v>
      </c>
      <c r="F49" s="199"/>
      <c r="G49" s="199"/>
      <c r="H49" s="199"/>
      <c r="I49" s="199"/>
      <c r="J49" s="199" t="str">
        <f>IF(F45&lt;30,"APROVADO","REPROVADO")</f>
        <v>APROVADO</v>
      </c>
      <c r="K49" s="199"/>
      <c r="L49" s="199"/>
      <c r="M49" s="199"/>
      <c r="N49" s="200"/>
    </row>
    <row r="50" spans="1:14" s="49" customFormat="1" ht="159.75" customHeight="1" thickBot="1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s="3" customFormat="1" ht="30" customHeight="1" x14ac:dyDescent="0.2">
      <c r="A51" s="228"/>
      <c r="B51" s="229"/>
      <c r="C51" s="232" t="s">
        <v>95</v>
      </c>
      <c r="D51" s="233"/>
      <c r="E51" s="233"/>
      <c r="F51" s="233"/>
      <c r="G51" s="233"/>
      <c r="H51" s="233"/>
      <c r="I51" s="233"/>
      <c r="J51" s="234"/>
      <c r="K51" s="46" t="s">
        <v>0</v>
      </c>
      <c r="L51" s="240"/>
      <c r="M51" s="240"/>
      <c r="N51" s="241"/>
    </row>
    <row r="52" spans="1:14" s="3" customFormat="1" ht="30" customHeight="1" thickBot="1" x14ac:dyDescent="0.25">
      <c r="A52" s="230"/>
      <c r="B52" s="231"/>
      <c r="C52" s="235"/>
      <c r="D52" s="236"/>
      <c r="E52" s="236"/>
      <c r="F52" s="236"/>
      <c r="G52" s="236"/>
      <c r="H52" s="236"/>
      <c r="I52" s="236"/>
      <c r="J52" s="237"/>
      <c r="K52" s="50" t="s">
        <v>1</v>
      </c>
      <c r="L52" s="238">
        <f ca="1">TODAY()</f>
        <v>43314</v>
      </c>
      <c r="M52" s="238"/>
      <c r="N52" s="239"/>
    </row>
    <row r="53" spans="1:14" s="28" customFormat="1" ht="18.75" customHeight="1" thickBot="1" x14ac:dyDescent="0.25">
      <c r="A53" s="253" t="s">
        <v>81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86"/>
      <c r="L53" s="286"/>
      <c r="M53" s="286"/>
      <c r="N53" s="287"/>
    </row>
    <row r="54" spans="1:14" s="28" customFormat="1" ht="15" customHeight="1" x14ac:dyDescent="0.2">
      <c r="A54" s="29"/>
      <c r="B54" s="30"/>
      <c r="C54" s="30"/>
      <c r="D54" s="31"/>
      <c r="E54" s="32"/>
      <c r="F54" s="32"/>
      <c r="G54" s="32"/>
      <c r="H54" s="32"/>
      <c r="I54" s="31"/>
      <c r="J54" s="31"/>
      <c r="N54" s="33"/>
    </row>
    <row r="55" spans="1:14" s="28" customFormat="1" ht="15" customHeight="1" x14ac:dyDescent="0.2">
      <c r="A55" s="29"/>
      <c r="B55" s="30"/>
      <c r="C55" s="30"/>
      <c r="D55" s="31"/>
      <c r="E55" s="32"/>
      <c r="F55" s="32"/>
      <c r="G55" s="32"/>
      <c r="H55" s="32"/>
      <c r="I55" s="31"/>
      <c r="J55" s="31"/>
      <c r="N55" s="33"/>
    </row>
    <row r="56" spans="1:14" s="28" customFormat="1" ht="15" customHeight="1" x14ac:dyDescent="0.2">
      <c r="A56" s="29"/>
      <c r="B56" s="30"/>
      <c r="C56" s="30"/>
      <c r="D56" s="31"/>
      <c r="E56" s="32"/>
      <c r="F56" s="32"/>
      <c r="G56" s="32"/>
      <c r="H56" s="32"/>
      <c r="I56" s="31"/>
      <c r="J56" s="31"/>
      <c r="N56" s="33"/>
    </row>
    <row r="57" spans="1:14" s="28" customFormat="1" ht="15" customHeight="1" x14ac:dyDescent="0.2">
      <c r="A57" s="29"/>
      <c r="B57" s="30"/>
      <c r="C57" s="30"/>
      <c r="D57" s="31"/>
      <c r="E57" s="32"/>
      <c r="F57" s="32"/>
      <c r="G57" s="32"/>
      <c r="H57" s="32"/>
      <c r="I57" s="31"/>
      <c r="J57" s="31"/>
      <c r="N57" s="33"/>
    </row>
    <row r="58" spans="1:14" s="28" customFormat="1" ht="15" customHeight="1" x14ac:dyDescent="0.2">
      <c r="A58" s="29"/>
      <c r="B58" s="30"/>
      <c r="C58" s="30"/>
      <c r="D58" s="31"/>
      <c r="E58" s="32"/>
      <c r="F58" s="32"/>
      <c r="G58" s="32"/>
      <c r="H58" s="32"/>
      <c r="I58" s="31"/>
      <c r="J58" s="31"/>
      <c r="N58" s="33"/>
    </row>
    <row r="59" spans="1:14" s="28" customFormat="1" ht="15" customHeight="1" x14ac:dyDescent="0.2">
      <c r="A59" s="29"/>
      <c r="B59" s="30"/>
      <c r="C59" s="30"/>
      <c r="D59" s="31"/>
      <c r="E59" s="32"/>
      <c r="F59" s="32"/>
      <c r="G59" s="32"/>
      <c r="H59" s="32"/>
      <c r="I59" s="31"/>
      <c r="J59" s="31"/>
      <c r="N59" s="33"/>
    </row>
    <row r="60" spans="1:14" s="28" customFormat="1" ht="15" customHeight="1" x14ac:dyDescent="0.2">
      <c r="A60" s="29"/>
      <c r="B60" s="30"/>
      <c r="C60" s="30"/>
      <c r="D60" s="31"/>
      <c r="E60" s="32"/>
      <c r="F60" s="32"/>
      <c r="G60" s="32"/>
      <c r="H60" s="32"/>
      <c r="I60" s="31"/>
      <c r="J60" s="31"/>
      <c r="N60" s="33"/>
    </row>
    <row r="61" spans="1:14" s="28" customFormat="1" ht="15" customHeight="1" x14ac:dyDescent="0.2">
      <c r="A61" s="29"/>
      <c r="B61" s="30"/>
      <c r="C61" s="30"/>
      <c r="D61" s="31"/>
      <c r="E61" s="32"/>
      <c r="F61" s="32"/>
      <c r="G61" s="32"/>
      <c r="H61" s="32"/>
      <c r="I61" s="31"/>
      <c r="J61" s="31"/>
      <c r="N61" s="33"/>
    </row>
    <row r="62" spans="1:14" s="28" customFormat="1" ht="15" customHeight="1" x14ac:dyDescent="0.2">
      <c r="A62" s="34"/>
      <c r="B62" s="35"/>
      <c r="C62" s="36"/>
      <c r="D62" s="36"/>
      <c r="E62" s="36"/>
      <c r="F62" s="36"/>
      <c r="G62" s="36"/>
      <c r="H62" s="36"/>
      <c r="I62" s="36"/>
      <c r="J62" s="36"/>
      <c r="N62" s="33"/>
    </row>
    <row r="63" spans="1:14" s="28" customFormat="1" ht="15" customHeight="1" x14ac:dyDescent="0.2">
      <c r="A63" s="34"/>
      <c r="B63" s="35"/>
      <c r="C63" s="36"/>
      <c r="D63" s="36"/>
      <c r="E63" s="36"/>
      <c r="F63" s="36"/>
      <c r="G63" s="36"/>
      <c r="H63" s="36"/>
      <c r="I63" s="36"/>
      <c r="J63" s="36"/>
      <c r="N63" s="33"/>
    </row>
    <row r="64" spans="1:14" s="28" customFormat="1" ht="15" customHeight="1" x14ac:dyDescent="0.2">
      <c r="A64" s="37"/>
      <c r="B64" s="38"/>
      <c r="C64" s="36"/>
      <c r="D64" s="36"/>
      <c r="E64" s="36"/>
      <c r="F64" s="36"/>
      <c r="G64" s="36"/>
      <c r="H64" s="36"/>
      <c r="I64" s="36"/>
      <c r="J64" s="36"/>
      <c r="N64" s="33"/>
    </row>
    <row r="65" spans="1:14" ht="15" customHeight="1" x14ac:dyDescent="0.2">
      <c r="A65" s="39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3"/>
    </row>
    <row r="66" spans="1:14" ht="15" customHeight="1" x14ac:dyDescent="0.2">
      <c r="A66" s="39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33"/>
    </row>
    <row r="67" spans="1:14" ht="15" customHeight="1" x14ac:dyDescent="0.2">
      <c r="A67" s="39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33"/>
    </row>
    <row r="68" spans="1:14" ht="15" customHeight="1" x14ac:dyDescent="0.2">
      <c r="A68" s="39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3"/>
    </row>
    <row r="69" spans="1:14" ht="15" customHeight="1" x14ac:dyDescent="0.2">
      <c r="A69" s="39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33"/>
    </row>
    <row r="70" spans="1:14" ht="15" customHeight="1" x14ac:dyDescent="0.2">
      <c r="A70" s="39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33"/>
    </row>
    <row r="71" spans="1:14" ht="15" customHeight="1" x14ac:dyDescent="0.2">
      <c r="A71" s="39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33"/>
    </row>
    <row r="72" spans="1:14" ht="15" customHeight="1" x14ac:dyDescent="0.2">
      <c r="A72" s="39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3"/>
    </row>
    <row r="73" spans="1:14" ht="15" customHeight="1" x14ac:dyDescent="0.2">
      <c r="A73" s="39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33"/>
    </row>
    <row r="74" spans="1:14" ht="15" customHeight="1" x14ac:dyDescent="0.2">
      <c r="A74" s="39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33"/>
    </row>
    <row r="75" spans="1:14" ht="15" customHeight="1" x14ac:dyDescent="0.2">
      <c r="A75" s="39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33"/>
    </row>
    <row r="76" spans="1:14" ht="15" customHeight="1" x14ac:dyDescent="0.2">
      <c r="A76" s="39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3"/>
    </row>
    <row r="77" spans="1:14" ht="15" customHeight="1" x14ac:dyDescent="0.2">
      <c r="A77" s="39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3"/>
    </row>
    <row r="78" spans="1:14" ht="15" customHeight="1" x14ac:dyDescent="0.2">
      <c r="A78" s="39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3"/>
    </row>
    <row r="79" spans="1:14" ht="15" customHeight="1" x14ac:dyDescent="0.2">
      <c r="A79" s="39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33"/>
    </row>
    <row r="80" spans="1:14" ht="15" customHeight="1" x14ac:dyDescent="0.2">
      <c r="A80" s="39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33"/>
    </row>
    <row r="81" spans="1:14" ht="15" customHeight="1" x14ac:dyDescent="0.2">
      <c r="A81" s="39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33"/>
    </row>
    <row r="82" spans="1:14" ht="15" customHeight="1" x14ac:dyDescent="0.2">
      <c r="A82" s="39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33"/>
    </row>
    <row r="83" spans="1:14" ht="15" customHeight="1" x14ac:dyDescent="0.2">
      <c r="A83" s="39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33"/>
    </row>
    <row r="84" spans="1:14" ht="15" customHeight="1" x14ac:dyDescent="0.2">
      <c r="A84" s="39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33"/>
    </row>
    <row r="85" spans="1:14" ht="21.75" customHeight="1" thickBot="1" x14ac:dyDescent="0.25">
      <c r="A85" s="39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33"/>
    </row>
    <row r="86" spans="1:14" ht="24.75" customHeight="1" thickBot="1" x14ac:dyDescent="0.25">
      <c r="A86" s="288" t="s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90"/>
    </row>
    <row r="87" spans="1:14" ht="20.25" customHeight="1" x14ac:dyDescent="0.2">
      <c r="A87" s="215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7"/>
    </row>
    <row r="88" spans="1:14" ht="73.5" customHeight="1" x14ac:dyDescent="0.2">
      <c r="A88" s="218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20"/>
    </row>
    <row r="89" spans="1:14" ht="20.25" customHeight="1" x14ac:dyDescent="0.2">
      <c r="A89" s="218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20"/>
    </row>
    <row r="90" spans="1:14" ht="20.25" customHeight="1" thickBot="1" x14ac:dyDescent="0.25">
      <c r="A90" s="221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3"/>
    </row>
    <row r="91" spans="1:14" ht="15" customHeight="1" x14ac:dyDescent="0.2">
      <c r="A91" s="210" t="s">
        <v>83</v>
      </c>
      <c r="B91" s="211"/>
      <c r="C91" s="211"/>
      <c r="D91" s="212"/>
      <c r="E91" s="212"/>
      <c r="F91" s="212"/>
      <c r="G91" s="212"/>
      <c r="H91" s="212"/>
      <c r="I91" s="214" t="s">
        <v>84</v>
      </c>
      <c r="J91" s="224"/>
      <c r="K91" s="224"/>
      <c r="L91" s="224"/>
      <c r="M91" s="224"/>
      <c r="N91" s="225"/>
    </row>
    <row r="92" spans="1:14" ht="15" customHeight="1" thickBot="1" x14ac:dyDescent="0.25">
      <c r="A92" s="210"/>
      <c r="B92" s="211"/>
      <c r="C92" s="211"/>
      <c r="D92" s="213"/>
      <c r="E92" s="213"/>
      <c r="F92" s="213"/>
      <c r="G92" s="213"/>
      <c r="H92" s="213"/>
      <c r="I92" s="214"/>
      <c r="J92" s="226"/>
      <c r="K92" s="226"/>
      <c r="L92" s="226"/>
      <c r="M92" s="226"/>
      <c r="N92" s="227"/>
    </row>
    <row r="93" spans="1:14" ht="18.75" customHeight="1" thickBot="1" x14ac:dyDescent="0.25">
      <c r="A93" s="284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91"/>
    </row>
  </sheetData>
  <mergeCells count="163">
    <mergeCell ref="A93:N93"/>
    <mergeCell ref="A91:C92"/>
    <mergeCell ref="D91:H92"/>
    <mergeCell ref="I91:I92"/>
    <mergeCell ref="A53:N53"/>
    <mergeCell ref="A46:B46"/>
    <mergeCell ref="C46:E46"/>
    <mergeCell ref="F46:H46"/>
    <mergeCell ref="I46:K46"/>
    <mergeCell ref="L46:N46"/>
    <mergeCell ref="A86:N86"/>
    <mergeCell ref="A87:N90"/>
    <mergeCell ref="J91:N92"/>
    <mergeCell ref="A51:B52"/>
    <mergeCell ref="C51:J52"/>
    <mergeCell ref="L52:N52"/>
    <mergeCell ref="L51:N51"/>
    <mergeCell ref="A49:D49"/>
    <mergeCell ref="E49:I49"/>
    <mergeCell ref="J49:N49"/>
    <mergeCell ref="A44:B44"/>
    <mergeCell ref="C44:E44"/>
    <mergeCell ref="F44:H44"/>
    <mergeCell ref="I44:K44"/>
    <mergeCell ref="L44:N44"/>
    <mergeCell ref="A45:B45"/>
    <mergeCell ref="C45:E45"/>
    <mergeCell ref="A47:B47"/>
    <mergeCell ref="C47:E47"/>
    <mergeCell ref="F47:H47"/>
    <mergeCell ref="I47:K47"/>
    <mergeCell ref="L47:N47"/>
    <mergeCell ref="A48:D48"/>
    <mergeCell ref="E48:I48"/>
    <mergeCell ref="J48:N48"/>
    <mergeCell ref="F45:H45"/>
    <mergeCell ref="I45:K45"/>
    <mergeCell ref="L45:N45"/>
    <mergeCell ref="A42:B42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A37:F38"/>
    <mergeCell ref="G37:H38"/>
    <mergeCell ref="I37:L38"/>
    <mergeCell ref="M37:N38"/>
    <mergeCell ref="A40:B41"/>
    <mergeCell ref="C40:E41"/>
    <mergeCell ref="F40:H41"/>
    <mergeCell ref="I40:K41"/>
    <mergeCell ref="L40:N41"/>
    <mergeCell ref="C35:D35"/>
    <mergeCell ref="E35:F35"/>
    <mergeCell ref="G35:H35"/>
    <mergeCell ref="I35:J35"/>
    <mergeCell ref="K35:L35"/>
    <mergeCell ref="M35:N35"/>
    <mergeCell ref="C36:D36"/>
    <mergeCell ref="E36:F36"/>
    <mergeCell ref="M33:N33"/>
    <mergeCell ref="C34:D34"/>
    <mergeCell ref="E34:F34"/>
    <mergeCell ref="G34:H34"/>
    <mergeCell ref="I34:J34"/>
    <mergeCell ref="K34:L34"/>
    <mergeCell ref="M34:N34"/>
    <mergeCell ref="G36:H36"/>
    <mergeCell ref="I36:J36"/>
    <mergeCell ref="K36:L36"/>
    <mergeCell ref="M36:N36"/>
    <mergeCell ref="C33:D33"/>
    <mergeCell ref="E33:F33"/>
    <mergeCell ref="G33:H33"/>
    <mergeCell ref="I33:J33"/>
    <mergeCell ref="K33:L33"/>
    <mergeCell ref="I31:J31"/>
    <mergeCell ref="C32:D32"/>
    <mergeCell ref="E32:F32"/>
    <mergeCell ref="G32:H32"/>
    <mergeCell ref="I32:J32"/>
    <mergeCell ref="K32:L32"/>
    <mergeCell ref="A29:N29"/>
    <mergeCell ref="A30:B30"/>
    <mergeCell ref="C30:D31"/>
    <mergeCell ref="E30:F30"/>
    <mergeCell ref="G30:H30"/>
    <mergeCell ref="I30:J30"/>
    <mergeCell ref="K30:L31"/>
    <mergeCell ref="M30:N31"/>
    <mergeCell ref="E31:F31"/>
    <mergeCell ref="G31:H31"/>
    <mergeCell ref="M32:N32"/>
    <mergeCell ref="A27:B27"/>
    <mergeCell ref="C27:E27"/>
    <mergeCell ref="F27:H27"/>
    <mergeCell ref="I27:K27"/>
    <mergeCell ref="L27:N27"/>
    <mergeCell ref="C28:D28"/>
    <mergeCell ref="F28:G28"/>
    <mergeCell ref="J28:K28"/>
    <mergeCell ref="M28:N28"/>
    <mergeCell ref="M25:N25"/>
    <mergeCell ref="A26:B26"/>
    <mergeCell ref="C26:D26"/>
    <mergeCell ref="E26:F26"/>
    <mergeCell ref="I26:J26"/>
    <mergeCell ref="K26:L26"/>
    <mergeCell ref="M26:N26"/>
    <mergeCell ref="I23:I24"/>
    <mergeCell ref="J23:J24"/>
    <mergeCell ref="K23:K24"/>
    <mergeCell ref="L23:L24"/>
    <mergeCell ref="A25:B25"/>
    <mergeCell ref="C25:D25"/>
    <mergeCell ref="E25:F25"/>
    <mergeCell ref="I25:J25"/>
    <mergeCell ref="K25:L25"/>
    <mergeCell ref="M18:N18"/>
    <mergeCell ref="A9:A12"/>
    <mergeCell ref="M9:N9"/>
    <mergeCell ref="M10:N10"/>
    <mergeCell ref="M13:N13"/>
    <mergeCell ref="A19:A22"/>
    <mergeCell ref="M19:N19"/>
    <mergeCell ref="M20:N20"/>
    <mergeCell ref="A23:B24"/>
    <mergeCell ref="C23:C24"/>
    <mergeCell ref="D23:D24"/>
    <mergeCell ref="E23:E24"/>
    <mergeCell ref="F23:F24"/>
    <mergeCell ref="G23:G24"/>
    <mergeCell ref="H23:H24"/>
    <mergeCell ref="A14:A17"/>
    <mergeCell ref="M14:N14"/>
    <mergeCell ref="M15:N15"/>
    <mergeCell ref="M4:N4"/>
    <mergeCell ref="A3:B3"/>
    <mergeCell ref="C3:E3"/>
    <mergeCell ref="F3:H3"/>
    <mergeCell ref="I3:J3"/>
    <mergeCell ref="K3:L3"/>
    <mergeCell ref="M3:N3"/>
    <mergeCell ref="A6:A7"/>
    <mergeCell ref="B6:B7"/>
    <mergeCell ref="C6:L6"/>
    <mergeCell ref="M6:N7"/>
    <mergeCell ref="M8:N8"/>
    <mergeCell ref="L1:N1"/>
    <mergeCell ref="L2:N2"/>
    <mergeCell ref="C1:J2"/>
    <mergeCell ref="A1:B2"/>
    <mergeCell ref="A5:N5"/>
    <mergeCell ref="A4:B4"/>
    <mergeCell ref="C4:E4"/>
    <mergeCell ref="F4:H4"/>
    <mergeCell ref="I4:J4"/>
    <mergeCell ref="K4:L4"/>
  </mergeCells>
  <printOptions horizontalCentered="1" verticalCentered="1"/>
  <pageMargins left="0.31496062992125984" right="0.27559055118110237" top="0.67479166666666668" bottom="0.43307086614173229" header="0.19685039370078741" footer="0.27559055118110237"/>
  <pageSetup paperSize="9" scale="79" orientation="portrait" horizontalDpi="300" r:id="rId1"/>
  <headerFooter alignWithMargins="0">
    <oddFooter>&amp;R&amp;8&amp;F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3"/>
  <sheetViews>
    <sheetView workbookViewId="0">
      <selection sqref="A1:A2"/>
    </sheetView>
  </sheetViews>
  <sheetFormatPr defaultRowHeight="12.75" x14ac:dyDescent="0.2"/>
  <cols>
    <col min="1" max="1" width="3.5703125" style="40" customWidth="1"/>
    <col min="2" max="2" width="2.140625" bestFit="1" customWidth="1"/>
  </cols>
  <sheetData>
    <row r="1" spans="1:21" x14ac:dyDescent="0.2">
      <c r="B1" s="242" t="s">
        <v>85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x14ac:dyDescent="0.2"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x14ac:dyDescent="0.2">
      <c r="A3" s="243" t="s">
        <v>86</v>
      </c>
      <c r="B3">
        <v>1</v>
      </c>
      <c r="C3">
        <v>1.41421</v>
      </c>
      <c r="D3">
        <v>1.9115500000000001</v>
      </c>
      <c r="E3">
        <v>2.2388699999999999</v>
      </c>
      <c r="F3">
        <v>2.4812400000000001</v>
      </c>
      <c r="G3">
        <v>2.6725300000000001</v>
      </c>
      <c r="H3">
        <v>2.8298100000000002</v>
      </c>
      <c r="I3">
        <v>2.9628800000000002</v>
      </c>
      <c r="J3">
        <v>3.0779399999999999</v>
      </c>
      <c r="K3">
        <v>3.1790500000000002</v>
      </c>
      <c r="L3">
        <v>3.2690899999999998</v>
      </c>
      <c r="M3">
        <v>3.3501599999999998</v>
      </c>
      <c r="N3">
        <v>3.4237799999999998</v>
      </c>
      <c r="O3">
        <v>3.4911599999999998</v>
      </c>
      <c r="P3">
        <v>3.5533299999999999</v>
      </c>
      <c r="Q3">
        <v>3.6107100000000001</v>
      </c>
      <c r="R3">
        <v>3.6642199999999998</v>
      </c>
      <c r="S3">
        <v>3.7142400000000002</v>
      </c>
      <c r="T3">
        <v>3.76118</v>
      </c>
      <c r="U3">
        <v>3.8053699999999999</v>
      </c>
    </row>
    <row r="4" spans="1:21" x14ac:dyDescent="0.2">
      <c r="A4" s="243"/>
      <c r="B4">
        <v>2</v>
      </c>
      <c r="C4">
        <v>1.2793099999999999</v>
      </c>
      <c r="D4">
        <v>1.80538</v>
      </c>
      <c r="E4">
        <v>2.15069</v>
      </c>
      <c r="F4">
        <v>2.4048400000000001</v>
      </c>
      <c r="G4">
        <v>2.6043799999999999</v>
      </c>
      <c r="H4">
        <v>2.7677900000000002</v>
      </c>
      <c r="I4">
        <v>2.9056199999999999</v>
      </c>
      <c r="J4">
        <v>3.0244599999999999</v>
      </c>
      <c r="K4">
        <v>3.1286900000000002</v>
      </c>
      <c r="L4">
        <v>3.2213400000000001</v>
      </c>
      <c r="M4">
        <v>3.30463</v>
      </c>
      <c r="N4">
        <v>3.3801700000000001</v>
      </c>
      <c r="O4">
        <v>3.44922</v>
      </c>
      <c r="P4">
        <v>3.5128699999999999</v>
      </c>
      <c r="Q4">
        <v>3.5715599999999998</v>
      </c>
      <c r="R4">
        <v>3.6262500000000002</v>
      </c>
      <c r="S4">
        <v>3.6773400000000001</v>
      </c>
      <c r="T4">
        <v>3.7252399999999999</v>
      </c>
      <c r="U4">
        <v>3.7703199999999999</v>
      </c>
    </row>
    <row r="5" spans="1:21" x14ac:dyDescent="0.2">
      <c r="A5" s="243"/>
      <c r="B5">
        <v>3</v>
      </c>
      <c r="C5">
        <v>1.23105</v>
      </c>
      <c r="D5">
        <v>1.76858</v>
      </c>
      <c r="E5">
        <v>2.1204900000000002</v>
      </c>
      <c r="F5">
        <v>2.3788299999999998</v>
      </c>
      <c r="G5">
        <v>2.58127</v>
      </c>
      <c r="H5">
        <v>2.74681</v>
      </c>
      <c r="I5">
        <v>2.8862800000000002</v>
      </c>
      <c r="J5">
        <v>3.0064299999999999</v>
      </c>
      <c r="K5">
        <v>3.1117300000000001</v>
      </c>
      <c r="L5">
        <v>3.20526</v>
      </c>
      <c r="M5">
        <v>3.28931</v>
      </c>
      <c r="N5">
        <v>3.3654999999999999</v>
      </c>
      <c r="O5">
        <v>3.43512</v>
      </c>
      <c r="P5">
        <v>3.4992700000000001</v>
      </c>
      <c r="Q5">
        <v>3.5584199999999999</v>
      </c>
      <c r="R5">
        <v>3.6135100000000002</v>
      </c>
      <c r="S5">
        <v>3.6649500000000002</v>
      </c>
      <c r="T5">
        <v>3.71319</v>
      </c>
      <c r="U5">
        <v>3.7585700000000002</v>
      </c>
    </row>
    <row r="6" spans="1:21" x14ac:dyDescent="0.2">
      <c r="A6" s="243"/>
      <c r="B6">
        <v>4</v>
      </c>
      <c r="C6">
        <v>1.20621</v>
      </c>
      <c r="D6">
        <v>1.7498899999999999</v>
      </c>
      <c r="E6">
        <v>2.1052200000000001</v>
      </c>
      <c r="F6">
        <v>2.36571</v>
      </c>
      <c r="G6">
        <v>2.5696400000000001</v>
      </c>
      <c r="H6">
        <v>2.7362600000000001</v>
      </c>
      <c r="I6">
        <v>2.87656</v>
      </c>
      <c r="J6">
        <v>2.9973700000000001</v>
      </c>
      <c r="K6">
        <v>3.1032099999999998</v>
      </c>
      <c r="L6">
        <v>3.1972</v>
      </c>
      <c r="M6">
        <v>3.2816299999999998</v>
      </c>
      <c r="N6">
        <v>3.3581500000000002</v>
      </c>
      <c r="O6">
        <v>3.4280499999999998</v>
      </c>
      <c r="P6">
        <v>3.4924599999999999</v>
      </c>
      <c r="Q6">
        <v>3.5518299999999998</v>
      </c>
      <c r="R6">
        <v>3.6071200000000001</v>
      </c>
      <c r="S6">
        <v>3.6587499999999999</v>
      </c>
      <c r="T6">
        <v>3.7071499999999999</v>
      </c>
      <c r="U6">
        <v>3.7526799999999998</v>
      </c>
    </row>
    <row r="7" spans="1:21" x14ac:dyDescent="0.2">
      <c r="A7" s="243"/>
      <c r="B7">
        <v>5</v>
      </c>
      <c r="C7">
        <v>1.1910499999999999</v>
      </c>
      <c r="D7">
        <v>1.7385699999999999</v>
      </c>
      <c r="E7">
        <v>2.0960100000000002</v>
      </c>
      <c r="F7">
        <v>2.3578100000000002</v>
      </c>
      <c r="G7">
        <v>2.56263</v>
      </c>
      <c r="H7">
        <v>2.7299099999999998</v>
      </c>
      <c r="I7">
        <v>2.8707099999999999</v>
      </c>
      <c r="J7">
        <v>2.9919199999999999</v>
      </c>
      <c r="K7">
        <v>3.0980799999999999</v>
      </c>
      <c r="L7">
        <v>3.1923499999999998</v>
      </c>
      <c r="M7">
        <v>3.2770100000000002</v>
      </c>
      <c r="N7">
        <v>3.35372</v>
      </c>
      <c r="O7">
        <v>3.42381</v>
      </c>
      <c r="P7">
        <v>3.4883600000000001</v>
      </c>
      <c r="Q7">
        <v>3.5478700000000001</v>
      </c>
      <c r="R7">
        <v>3.6032799999999998</v>
      </c>
      <c r="S7">
        <v>3.6550199999999999</v>
      </c>
      <c r="T7">
        <v>3.7035200000000001</v>
      </c>
      <c r="U7">
        <v>3.7491400000000001</v>
      </c>
    </row>
    <row r="8" spans="1:21" x14ac:dyDescent="0.2">
      <c r="A8" s="243"/>
      <c r="B8">
        <v>6</v>
      </c>
      <c r="C8">
        <v>1.18083</v>
      </c>
      <c r="D8">
        <v>1.73099</v>
      </c>
      <c r="E8">
        <v>2.0898500000000002</v>
      </c>
      <c r="F8">
        <v>2.3525299999999998</v>
      </c>
      <c r="G8">
        <v>2.5579499999999999</v>
      </c>
      <c r="H8">
        <v>2.72567</v>
      </c>
      <c r="I8">
        <v>2.8668</v>
      </c>
      <c r="J8">
        <v>2.9882900000000001</v>
      </c>
      <c r="K8">
        <v>3.0946699999999998</v>
      </c>
      <c r="L8">
        <v>3.1891099999999999</v>
      </c>
      <c r="M8">
        <v>3.2739199999999999</v>
      </c>
      <c r="N8">
        <v>3.3507699999999998</v>
      </c>
      <c r="O8">
        <v>3.4209700000000001</v>
      </c>
      <c r="P8">
        <v>3.48563</v>
      </c>
      <c r="Q8">
        <v>3.54522</v>
      </c>
      <c r="R8">
        <v>3.6007199999999999</v>
      </c>
      <c r="S8">
        <v>3.6525300000000001</v>
      </c>
      <c r="T8">
        <v>3.7010900000000002</v>
      </c>
      <c r="U8">
        <v>3.7467800000000002</v>
      </c>
    </row>
    <row r="9" spans="1:21" x14ac:dyDescent="0.2">
      <c r="A9" s="243"/>
      <c r="B9">
        <v>7</v>
      </c>
      <c r="C9">
        <v>1.1734800000000001</v>
      </c>
      <c r="D9">
        <v>1.7255499999999999</v>
      </c>
      <c r="E9">
        <v>2.0854300000000001</v>
      </c>
      <c r="F9">
        <v>2.3487499999999999</v>
      </c>
      <c r="G9">
        <v>2.5546000000000002</v>
      </c>
      <c r="H9">
        <v>2.7226300000000001</v>
      </c>
      <c r="I9">
        <v>2.8640099999999999</v>
      </c>
      <c r="J9">
        <v>2.9856799999999999</v>
      </c>
      <c r="K9">
        <v>3.0922200000000002</v>
      </c>
      <c r="L9">
        <v>3.1867899999999998</v>
      </c>
      <c r="M9">
        <v>3.2717200000000002</v>
      </c>
      <c r="N9">
        <v>3.3486600000000002</v>
      </c>
      <c r="O9">
        <v>3.4189400000000001</v>
      </c>
      <c r="P9">
        <v>3.4836800000000001</v>
      </c>
      <c r="Q9">
        <v>3.5433300000000001</v>
      </c>
      <c r="R9">
        <v>3.5988799999999999</v>
      </c>
      <c r="S9">
        <v>3.6507499999999999</v>
      </c>
      <c r="T9">
        <v>3.69936</v>
      </c>
      <c r="U9">
        <v>3.7450899999999998</v>
      </c>
    </row>
    <row r="10" spans="1:21" x14ac:dyDescent="0.2">
      <c r="A10" s="243"/>
      <c r="B10">
        <v>8</v>
      </c>
      <c r="C10">
        <v>1.16794</v>
      </c>
      <c r="D10">
        <v>1.7214700000000001</v>
      </c>
      <c r="E10">
        <v>2.0821200000000002</v>
      </c>
      <c r="F10">
        <v>2.3459099999999999</v>
      </c>
      <c r="G10">
        <v>2.5520800000000001</v>
      </c>
      <c r="H10">
        <v>2.7203599999999999</v>
      </c>
      <c r="I10">
        <v>2.86192</v>
      </c>
      <c r="J10">
        <v>2.98373</v>
      </c>
      <c r="K10">
        <v>3.0903900000000002</v>
      </c>
      <c r="L10">
        <v>3.18506</v>
      </c>
      <c r="M10">
        <v>3.27006</v>
      </c>
      <c r="N10">
        <v>3.3470800000000001</v>
      </c>
      <c r="O10">
        <v>3.4174199999999999</v>
      </c>
      <c r="P10">
        <v>3.4822099999999998</v>
      </c>
      <c r="Q10">
        <v>3.5419200000000002</v>
      </c>
      <c r="R10">
        <v>3.5975100000000002</v>
      </c>
      <c r="S10">
        <v>3.64941</v>
      </c>
      <c r="T10">
        <v>3.6980599999999999</v>
      </c>
      <c r="U10">
        <v>3.7438199999999999</v>
      </c>
    </row>
    <row r="11" spans="1:21" x14ac:dyDescent="0.2">
      <c r="A11" s="243"/>
      <c r="B11">
        <v>9</v>
      </c>
      <c r="C11">
        <v>1.16361</v>
      </c>
      <c r="D11">
        <v>1.71828</v>
      </c>
      <c r="E11">
        <v>2.0795300000000001</v>
      </c>
      <c r="F11">
        <v>2.3437000000000001</v>
      </c>
      <c r="G11">
        <v>2.5501299999999998</v>
      </c>
      <c r="H11">
        <v>2.7185800000000002</v>
      </c>
      <c r="I11">
        <v>2.8602799999999999</v>
      </c>
      <c r="J11">
        <v>2.9822099999999998</v>
      </c>
      <c r="K11">
        <v>3.0889600000000002</v>
      </c>
      <c r="L11">
        <v>3.1837</v>
      </c>
      <c r="M11">
        <v>3.26878</v>
      </c>
      <c r="N11">
        <v>3.34585</v>
      </c>
      <c r="O11">
        <v>3.4162400000000002</v>
      </c>
      <c r="P11">
        <v>3.4810699999999999</v>
      </c>
      <c r="Q11">
        <v>3.54081</v>
      </c>
      <c r="R11">
        <v>3.5964399999999999</v>
      </c>
      <c r="S11">
        <v>3.64838</v>
      </c>
      <c r="T11">
        <v>3.6970499999999999</v>
      </c>
      <c r="U11">
        <v>3.7428400000000002</v>
      </c>
    </row>
    <row r="12" spans="1:21" x14ac:dyDescent="0.2">
      <c r="A12" s="243"/>
      <c r="B12">
        <v>10</v>
      </c>
      <c r="C12">
        <v>1.1601399999999999</v>
      </c>
      <c r="D12">
        <v>1.71573</v>
      </c>
      <c r="E12">
        <v>2.0774599999999999</v>
      </c>
      <c r="F12">
        <v>2.34192</v>
      </c>
      <c r="G12">
        <v>2.5485600000000002</v>
      </c>
      <c r="H12">
        <v>2.7171699999999999</v>
      </c>
      <c r="I12">
        <v>2.8589799999999999</v>
      </c>
      <c r="J12">
        <v>2.9809999999999999</v>
      </c>
      <c r="K12">
        <v>3.0878100000000002</v>
      </c>
      <c r="L12">
        <v>3.18262</v>
      </c>
      <c r="M12">
        <v>3.2677499999999999</v>
      </c>
      <c r="N12">
        <v>3.3448600000000002</v>
      </c>
      <c r="O12">
        <v>3.4152900000000002</v>
      </c>
      <c r="P12">
        <v>3.4801600000000001</v>
      </c>
      <c r="Q12">
        <v>3.53993</v>
      </c>
      <c r="R12">
        <v>3.5955900000000001</v>
      </c>
      <c r="S12">
        <v>3.6475499999999998</v>
      </c>
      <c r="T12">
        <v>3.69625</v>
      </c>
      <c r="U12">
        <v>3.7420499999999999</v>
      </c>
    </row>
    <row r="13" spans="1:21" x14ac:dyDescent="0.2">
      <c r="A13" s="243"/>
      <c r="B13">
        <v>11</v>
      </c>
      <c r="C13">
        <v>1.1572899999999999</v>
      </c>
      <c r="D13">
        <v>1.71363</v>
      </c>
      <c r="E13">
        <v>2.0757699999999999</v>
      </c>
      <c r="F13">
        <v>2.3404799999999999</v>
      </c>
      <c r="G13">
        <v>2.5472800000000002</v>
      </c>
      <c r="H13">
        <v>2.7160000000000002</v>
      </c>
      <c r="I13">
        <v>2.85791</v>
      </c>
      <c r="J13">
        <v>2.98</v>
      </c>
      <c r="K13">
        <v>3.0868799999999998</v>
      </c>
      <c r="L13">
        <v>3.18174</v>
      </c>
      <c r="M13">
        <v>3.2669000000000001</v>
      </c>
      <c r="N13">
        <v>3.3440599999999998</v>
      </c>
      <c r="O13">
        <v>3.41452</v>
      </c>
      <c r="P13">
        <v>3.4794100000000001</v>
      </c>
      <c r="Q13">
        <v>3.5392100000000002</v>
      </c>
      <c r="R13">
        <v>3.5948899999999999</v>
      </c>
      <c r="S13">
        <v>3.6468699999999998</v>
      </c>
      <c r="T13">
        <v>3.6955800000000001</v>
      </c>
      <c r="U13">
        <v>3.7414100000000001</v>
      </c>
    </row>
    <row r="14" spans="1:21" x14ac:dyDescent="0.2">
      <c r="A14" s="243"/>
      <c r="B14">
        <v>12</v>
      </c>
      <c r="C14">
        <v>1.1549</v>
      </c>
      <c r="D14">
        <v>1.7118899999999999</v>
      </c>
      <c r="E14">
        <v>2.07436</v>
      </c>
      <c r="F14">
        <v>2.33927</v>
      </c>
      <c r="G14">
        <v>2.5462099999999999</v>
      </c>
      <c r="H14">
        <v>2.7150400000000001</v>
      </c>
      <c r="I14">
        <v>2.8570199999999999</v>
      </c>
      <c r="J14">
        <v>2.9791699999999999</v>
      </c>
      <c r="K14">
        <v>3.0861000000000001</v>
      </c>
      <c r="L14">
        <v>3.181</v>
      </c>
      <c r="M14">
        <v>3.2662</v>
      </c>
      <c r="N14">
        <v>3.3433899999999999</v>
      </c>
      <c r="O14">
        <v>3.4138700000000002</v>
      </c>
      <c r="P14">
        <v>3.47879</v>
      </c>
      <c r="Q14">
        <v>3.5386099999999998</v>
      </c>
      <c r="R14">
        <v>3.5943000000000001</v>
      </c>
      <c r="S14">
        <v>3.6463000000000001</v>
      </c>
      <c r="T14">
        <v>3.69503</v>
      </c>
      <c r="U14">
        <v>3.7408700000000001</v>
      </c>
    </row>
    <row r="15" spans="1:21" x14ac:dyDescent="0.2">
      <c r="A15" s="243"/>
      <c r="B15">
        <v>13</v>
      </c>
      <c r="C15">
        <v>1.15289</v>
      </c>
      <c r="D15">
        <v>1.71041</v>
      </c>
      <c r="E15">
        <v>2.0731600000000001</v>
      </c>
      <c r="F15">
        <v>2.3382399999999999</v>
      </c>
      <c r="G15">
        <v>2.5453000000000001</v>
      </c>
      <c r="H15">
        <v>2.7142200000000001</v>
      </c>
      <c r="I15">
        <v>2.8562699999999999</v>
      </c>
      <c r="J15">
        <v>2.9784700000000002</v>
      </c>
      <c r="K15">
        <v>3.0854400000000002</v>
      </c>
      <c r="L15">
        <v>3.1803699999999999</v>
      </c>
      <c r="M15">
        <v>3.2656100000000001</v>
      </c>
      <c r="N15">
        <v>3.3428200000000001</v>
      </c>
      <c r="O15">
        <v>3.4133300000000002</v>
      </c>
      <c r="P15">
        <v>3.4782600000000001</v>
      </c>
      <c r="Q15">
        <v>3.5381</v>
      </c>
      <c r="R15">
        <v>3.5938099999999999</v>
      </c>
      <c r="S15">
        <v>3.6458200000000001</v>
      </c>
      <c r="T15">
        <v>3.6945700000000001</v>
      </c>
      <c r="U15">
        <v>3.7404099999999998</v>
      </c>
    </row>
    <row r="16" spans="1:21" x14ac:dyDescent="0.2">
      <c r="A16" s="243"/>
      <c r="B16">
        <v>14</v>
      </c>
      <c r="C16">
        <v>1.1511499999999999</v>
      </c>
      <c r="D16">
        <v>1.7091400000000001</v>
      </c>
      <c r="E16">
        <v>2.07213</v>
      </c>
      <c r="F16">
        <v>2.3373699999999999</v>
      </c>
      <c r="G16">
        <v>2.5445199999999999</v>
      </c>
      <c r="H16">
        <v>2.7135099999999999</v>
      </c>
      <c r="I16">
        <v>2.85562</v>
      </c>
      <c r="J16">
        <v>2.9778699999999998</v>
      </c>
      <c r="K16">
        <v>3.08487</v>
      </c>
      <c r="L16">
        <v>3.17984</v>
      </c>
      <c r="M16">
        <v>3.2650999999999999</v>
      </c>
      <c r="N16">
        <v>3.34233</v>
      </c>
      <c r="O16">
        <v>3.4128599999999998</v>
      </c>
      <c r="P16">
        <v>3.4778099999999998</v>
      </c>
      <c r="Q16">
        <v>3.5376599999999998</v>
      </c>
      <c r="R16">
        <v>3.5933899999999999</v>
      </c>
      <c r="S16">
        <v>3.64541</v>
      </c>
      <c r="T16">
        <v>3.6941700000000002</v>
      </c>
      <c r="U16">
        <v>3.7400199999999999</v>
      </c>
    </row>
    <row r="17" spans="1:22" x14ac:dyDescent="0.2">
      <c r="A17" s="243"/>
      <c r="B17">
        <v>15</v>
      </c>
      <c r="C17">
        <v>1.1496500000000001</v>
      </c>
      <c r="D17">
        <v>1.70804</v>
      </c>
      <c r="E17">
        <v>2.07125</v>
      </c>
      <c r="F17">
        <v>2.3366099999999999</v>
      </c>
      <c r="G17">
        <v>2.5438499999999999</v>
      </c>
      <c r="H17">
        <v>2.7128999999999999</v>
      </c>
      <c r="I17">
        <v>2.8550599999999999</v>
      </c>
      <c r="J17">
        <v>2.9773499999999999</v>
      </c>
      <c r="K17">
        <v>3.0843799999999999</v>
      </c>
      <c r="L17">
        <v>3.1793800000000001</v>
      </c>
      <c r="M17">
        <v>3.2646500000000001</v>
      </c>
      <c r="N17">
        <v>3.3419099999999999</v>
      </c>
      <c r="O17">
        <v>3.4124500000000002</v>
      </c>
      <c r="P17">
        <v>3.47742</v>
      </c>
      <c r="Q17">
        <v>3.53728</v>
      </c>
      <c r="R17">
        <v>3.5930200000000001</v>
      </c>
      <c r="S17">
        <v>3.6450499999999999</v>
      </c>
      <c r="T17">
        <v>3.6938200000000001</v>
      </c>
      <c r="U17">
        <v>3.77969</v>
      </c>
    </row>
    <row r="18" spans="1:22" x14ac:dyDescent="0.2">
      <c r="A18" s="243"/>
      <c r="B18">
        <v>16</v>
      </c>
      <c r="C18">
        <v>1.1483300000000001</v>
      </c>
      <c r="D18">
        <v>1.7070799999999999</v>
      </c>
      <c r="E18">
        <v>2.0704699999999998</v>
      </c>
      <c r="F18">
        <v>2.3359399999999999</v>
      </c>
      <c r="G18">
        <v>2.5432600000000001</v>
      </c>
      <c r="H18">
        <v>2.7123699999999999</v>
      </c>
      <c r="I18">
        <v>2.8545699999999998</v>
      </c>
      <c r="J18">
        <v>2.97689</v>
      </c>
      <c r="K18">
        <v>3.0839500000000002</v>
      </c>
      <c r="L18">
        <v>3.1789700000000001</v>
      </c>
      <c r="M18">
        <v>3.2642699999999998</v>
      </c>
      <c r="N18">
        <v>3.3415400000000002</v>
      </c>
      <c r="O18">
        <v>3.4121000000000001</v>
      </c>
      <c r="P18">
        <v>3.4770699999999999</v>
      </c>
      <c r="Q18">
        <v>3.53695</v>
      </c>
      <c r="R18">
        <v>3.5926999999999998</v>
      </c>
      <c r="S18">
        <v>364474</v>
      </c>
      <c r="T18">
        <v>3.6935099999999998</v>
      </c>
      <c r="U18">
        <v>3.7393900000000002</v>
      </c>
    </row>
    <row r="19" spans="1:22" x14ac:dyDescent="0.2">
      <c r="A19" s="243"/>
      <c r="B19">
        <v>17</v>
      </c>
      <c r="C19">
        <v>1.14717</v>
      </c>
      <c r="D19">
        <v>1.7062299999999999</v>
      </c>
      <c r="E19">
        <v>2.0697800000000002</v>
      </c>
      <c r="F19">
        <v>2.33535</v>
      </c>
      <c r="G19">
        <v>2.5427399999999998</v>
      </c>
      <c r="H19">
        <v>2.7119</v>
      </c>
      <c r="I19">
        <v>2.8541300000000001</v>
      </c>
      <c r="J19">
        <v>2.9764900000000001</v>
      </c>
      <c r="K19">
        <v>3.08358</v>
      </c>
      <c r="L19">
        <v>3.1786099999999999</v>
      </c>
      <c r="M19">
        <v>3.2639300000000002</v>
      </c>
      <c r="N19">
        <v>3.3412099999999998</v>
      </c>
      <c r="O19">
        <v>3.4117799999999998</v>
      </c>
      <c r="P19">
        <v>3.4767700000000001</v>
      </c>
      <c r="Q19">
        <v>3.5366599999999999</v>
      </c>
      <c r="R19">
        <v>3.5924200000000002</v>
      </c>
      <c r="S19">
        <v>3.6444700000000001</v>
      </c>
      <c r="T19">
        <v>3.6932499999999999</v>
      </c>
      <c r="U19">
        <v>3.7391299999999998</v>
      </c>
    </row>
    <row r="20" spans="1:22" x14ac:dyDescent="0.2">
      <c r="A20" s="243"/>
      <c r="B20">
        <v>18</v>
      </c>
      <c r="C20">
        <v>1.1461300000000001</v>
      </c>
      <c r="D20">
        <v>1.70547</v>
      </c>
      <c r="E20">
        <v>2.0691700000000002</v>
      </c>
      <c r="F20">
        <v>2.3348300000000002</v>
      </c>
      <c r="G20">
        <v>2.5422799999999999</v>
      </c>
      <c r="H20">
        <v>2.7114799999999999</v>
      </c>
      <c r="I20">
        <v>2.8537499999999998</v>
      </c>
      <c r="J20">
        <v>2.9761299999999999</v>
      </c>
      <c r="K20">
        <v>3.08324</v>
      </c>
      <c r="L20">
        <v>3.1782900000000001</v>
      </c>
      <c r="M20">
        <v>3.26362</v>
      </c>
      <c r="N20">
        <v>3.3409200000000001</v>
      </c>
      <c r="O20">
        <v>3.4115000000000002</v>
      </c>
      <c r="P20">
        <v>3.4765000000000001</v>
      </c>
      <c r="Q20">
        <v>3.5364</v>
      </c>
      <c r="R20">
        <v>3.5921599999999998</v>
      </c>
      <c r="S20">
        <v>3.6442199999999998</v>
      </c>
      <c r="T20">
        <v>3.6930100000000001</v>
      </c>
      <c r="U20">
        <v>3.7389000000000001</v>
      </c>
    </row>
    <row r="21" spans="1:22" x14ac:dyDescent="0.2">
      <c r="A21" s="243"/>
      <c r="B21">
        <v>19</v>
      </c>
      <c r="C21">
        <v>1.1452</v>
      </c>
      <c r="D21">
        <v>1.7048000000000001</v>
      </c>
      <c r="E21">
        <v>2.0686200000000001</v>
      </c>
      <c r="F21">
        <v>2.3343600000000002</v>
      </c>
      <c r="G21">
        <v>2.5418699999999999</v>
      </c>
      <c r="H21">
        <v>2.7111100000000001</v>
      </c>
      <c r="I21">
        <v>2.8534099999999998</v>
      </c>
      <c r="J21">
        <v>2.9758100000000001</v>
      </c>
      <c r="K21">
        <v>3.0829399999999998</v>
      </c>
      <c r="L21">
        <v>3.17801</v>
      </c>
      <c r="M21">
        <v>3.26335</v>
      </c>
      <c r="N21">
        <v>3.3406600000000002</v>
      </c>
      <c r="O21">
        <v>3.4112499999999999</v>
      </c>
      <c r="P21">
        <v>3.4762599999999999</v>
      </c>
      <c r="Q21">
        <v>3.5361699999999998</v>
      </c>
      <c r="R21">
        <v>3.5919400000000001</v>
      </c>
      <c r="S21">
        <v>3.6440000000000001</v>
      </c>
      <c r="T21">
        <v>3.6928000000000001</v>
      </c>
      <c r="U21">
        <v>3.7386900000000001</v>
      </c>
    </row>
    <row r="22" spans="1:22" x14ac:dyDescent="0.2">
      <c r="A22" s="243"/>
      <c r="B22">
        <v>20</v>
      </c>
      <c r="C22">
        <v>1.1443700000000001</v>
      </c>
      <c r="D22">
        <v>1.7041900000000001</v>
      </c>
      <c r="E22">
        <v>2.06813</v>
      </c>
      <c r="F22">
        <v>2.3339400000000001</v>
      </c>
      <c r="G22">
        <v>2.54149</v>
      </c>
      <c r="H22">
        <v>2.7107700000000001</v>
      </c>
      <c r="I22">
        <v>2.8531</v>
      </c>
      <c r="J22">
        <v>2.9755199999999999</v>
      </c>
      <c r="K22">
        <v>3.0826699999999998</v>
      </c>
      <c r="L22">
        <v>3.1777500000000001</v>
      </c>
      <c r="M22">
        <v>3.2631100000000002</v>
      </c>
      <c r="N22">
        <v>3.3404199999999999</v>
      </c>
      <c r="O22">
        <v>3.4110299999999998</v>
      </c>
      <c r="P22">
        <v>3.4760499999999999</v>
      </c>
      <c r="Q22">
        <v>3.5359600000000002</v>
      </c>
      <c r="R22">
        <v>3.5917400000000002</v>
      </c>
      <c r="S22">
        <v>3.6438000000000001</v>
      </c>
      <c r="T22">
        <v>3.6926000000000001</v>
      </c>
      <c r="U22">
        <v>3.7385000000000002</v>
      </c>
      <c r="V22" t="s">
        <v>87</v>
      </c>
    </row>
    <row r="23" spans="1:22" x14ac:dyDescent="0.2">
      <c r="A23" s="243"/>
      <c r="B23" t="s">
        <v>88</v>
      </c>
      <c r="C23">
        <v>1.1283799999999999</v>
      </c>
      <c r="D23">
        <v>1.6925699999999999</v>
      </c>
      <c r="E23">
        <v>2.0587499999999999</v>
      </c>
      <c r="F23">
        <v>2.3259300000000001</v>
      </c>
      <c r="G23">
        <v>2.5344099999999998</v>
      </c>
      <c r="H23">
        <v>2.7043599999999999</v>
      </c>
      <c r="I23">
        <v>2.8472</v>
      </c>
      <c r="J23">
        <v>2.9700299999999999</v>
      </c>
      <c r="K23">
        <v>3.0775100000000002</v>
      </c>
      <c r="L23">
        <v>3.1728700000000001</v>
      </c>
      <c r="M23">
        <v>3.2584599999999999</v>
      </c>
      <c r="N23">
        <v>3.3359800000000002</v>
      </c>
      <c r="O23">
        <v>3.4067599999999998</v>
      </c>
      <c r="P23">
        <v>3.47193</v>
      </c>
      <c r="Q23">
        <v>3.5319799999999999</v>
      </c>
      <c r="R23">
        <v>3.5878800000000002</v>
      </c>
      <c r="S23">
        <v>3.6400600000000001</v>
      </c>
      <c r="T23">
        <v>3.6889599999999998</v>
      </c>
      <c r="U23">
        <v>3.7349999999999999</v>
      </c>
    </row>
  </sheetData>
  <mergeCells count="2">
    <mergeCell ref="B1:U1"/>
    <mergeCell ref="A3:A23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6"/>
  <sheetViews>
    <sheetView workbookViewId="0">
      <selection sqref="A1:A2"/>
    </sheetView>
  </sheetViews>
  <sheetFormatPr defaultRowHeight="12.75" x14ac:dyDescent="0.2"/>
  <cols>
    <col min="1" max="1" width="2.42578125" style="40" customWidth="1"/>
    <col min="2" max="3" width="5.85546875" customWidth="1"/>
    <col min="4" max="4" width="4.42578125" customWidth="1"/>
    <col min="5" max="5" width="5.140625" customWidth="1"/>
    <col min="6" max="6" width="4.42578125" customWidth="1"/>
    <col min="7" max="15" width="5.140625" customWidth="1"/>
    <col min="16" max="18" width="5.85546875" customWidth="1"/>
    <col min="19" max="19" width="5.140625" customWidth="1"/>
    <col min="20" max="21" width="5.85546875" customWidth="1"/>
  </cols>
  <sheetData>
    <row r="1" spans="1:21" x14ac:dyDescent="0.2">
      <c r="B1" s="242" t="s">
        <v>85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x14ac:dyDescent="0.2"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x14ac:dyDescent="0.2">
      <c r="A3" s="243" t="s">
        <v>86</v>
      </c>
      <c r="B3">
        <v>1</v>
      </c>
      <c r="C3">
        <v>1</v>
      </c>
      <c r="D3">
        <v>2</v>
      </c>
      <c r="E3">
        <v>2.9</v>
      </c>
      <c r="F3">
        <v>3.8</v>
      </c>
      <c r="G3">
        <v>4.7</v>
      </c>
      <c r="H3">
        <v>5.5</v>
      </c>
      <c r="I3">
        <v>6.3</v>
      </c>
      <c r="J3">
        <v>7</v>
      </c>
      <c r="K3">
        <v>7.7</v>
      </c>
      <c r="L3">
        <v>8.3000000000000007</v>
      </c>
      <c r="M3">
        <v>9</v>
      </c>
      <c r="N3">
        <v>9.6</v>
      </c>
      <c r="O3">
        <v>10.199999999999999</v>
      </c>
      <c r="P3">
        <v>10.8</v>
      </c>
      <c r="Q3">
        <v>11.3</v>
      </c>
      <c r="R3">
        <v>11.9</v>
      </c>
      <c r="S3">
        <v>12.4</v>
      </c>
      <c r="T3">
        <v>12.9</v>
      </c>
      <c r="U3">
        <v>13.4</v>
      </c>
    </row>
    <row r="4" spans="1:21" x14ac:dyDescent="0.2">
      <c r="A4" s="243"/>
      <c r="B4">
        <v>2</v>
      </c>
      <c r="C4">
        <v>1.9</v>
      </c>
      <c r="D4">
        <v>3.8</v>
      </c>
      <c r="E4">
        <v>5.7</v>
      </c>
      <c r="F4">
        <v>7.5</v>
      </c>
      <c r="G4">
        <v>9.1999999999999993</v>
      </c>
      <c r="H4">
        <v>10.8</v>
      </c>
      <c r="I4">
        <v>12.3</v>
      </c>
      <c r="J4">
        <v>13.8</v>
      </c>
      <c r="K4">
        <v>15.1</v>
      </c>
      <c r="L4">
        <v>16.5</v>
      </c>
      <c r="M4">
        <v>17.8</v>
      </c>
      <c r="N4">
        <v>19</v>
      </c>
      <c r="O4">
        <v>20.2</v>
      </c>
      <c r="P4">
        <v>21.3</v>
      </c>
      <c r="Q4">
        <v>22.4</v>
      </c>
      <c r="R4">
        <v>23.5</v>
      </c>
      <c r="S4">
        <v>24.5</v>
      </c>
      <c r="T4">
        <v>25.5</v>
      </c>
      <c r="U4">
        <v>26.5</v>
      </c>
    </row>
    <row r="5" spans="1:21" x14ac:dyDescent="0.2">
      <c r="A5" s="243"/>
      <c r="B5">
        <v>3</v>
      </c>
      <c r="C5">
        <v>2.8</v>
      </c>
      <c r="D5">
        <v>5.7</v>
      </c>
      <c r="E5">
        <v>8.4</v>
      </c>
      <c r="F5">
        <v>11.1</v>
      </c>
      <c r="G5">
        <v>13.6</v>
      </c>
      <c r="H5">
        <v>16</v>
      </c>
      <c r="I5">
        <v>18.3</v>
      </c>
      <c r="J5">
        <v>20.5</v>
      </c>
      <c r="K5">
        <v>22.6</v>
      </c>
      <c r="L5">
        <v>24.6</v>
      </c>
      <c r="M5">
        <v>26.5</v>
      </c>
      <c r="N5">
        <v>28.4</v>
      </c>
      <c r="O5">
        <v>30.1</v>
      </c>
      <c r="P5">
        <v>31.9</v>
      </c>
      <c r="Q5">
        <v>33.5</v>
      </c>
      <c r="R5">
        <v>35.1</v>
      </c>
      <c r="S5">
        <v>36.700000000000003</v>
      </c>
      <c r="T5">
        <v>38.200000000000003</v>
      </c>
      <c r="U5">
        <v>39.700000000000003</v>
      </c>
    </row>
    <row r="6" spans="1:21" x14ac:dyDescent="0.2">
      <c r="A6" s="243"/>
      <c r="B6">
        <v>4</v>
      </c>
      <c r="C6">
        <v>3.7</v>
      </c>
      <c r="D6">
        <v>7.5</v>
      </c>
      <c r="E6">
        <v>11.2</v>
      </c>
      <c r="F6">
        <v>14.7</v>
      </c>
      <c r="G6">
        <v>18.100000000000001</v>
      </c>
      <c r="H6">
        <v>21.3</v>
      </c>
      <c r="I6">
        <v>24.4</v>
      </c>
      <c r="J6">
        <v>27.3</v>
      </c>
      <c r="K6">
        <v>30.1</v>
      </c>
      <c r="L6">
        <v>32.700000000000003</v>
      </c>
      <c r="M6">
        <v>35.299999999999997</v>
      </c>
      <c r="N6">
        <v>37.700000000000003</v>
      </c>
      <c r="O6">
        <v>40.1</v>
      </c>
      <c r="P6">
        <v>42.4</v>
      </c>
      <c r="Q6">
        <v>44.6</v>
      </c>
      <c r="R6">
        <v>46.7</v>
      </c>
      <c r="S6">
        <v>48.8</v>
      </c>
      <c r="T6">
        <v>50.8</v>
      </c>
      <c r="U6">
        <v>52.8</v>
      </c>
    </row>
    <row r="7" spans="1:21" x14ac:dyDescent="0.2">
      <c r="A7" s="243"/>
      <c r="B7">
        <v>5</v>
      </c>
      <c r="C7">
        <v>4.5999999999999996</v>
      </c>
      <c r="D7">
        <v>9.3000000000000007</v>
      </c>
      <c r="E7">
        <v>13.9</v>
      </c>
      <c r="F7">
        <v>18.399999999999999</v>
      </c>
      <c r="G7">
        <v>22.6</v>
      </c>
      <c r="H7">
        <v>26.6</v>
      </c>
      <c r="I7">
        <v>30.4</v>
      </c>
      <c r="J7">
        <v>34</v>
      </c>
      <c r="K7">
        <v>27.5</v>
      </c>
      <c r="L7">
        <v>40.799999999999997</v>
      </c>
      <c r="M7">
        <v>44</v>
      </c>
      <c r="N7">
        <v>47.1</v>
      </c>
      <c r="O7">
        <v>50.1</v>
      </c>
      <c r="P7">
        <v>52.9</v>
      </c>
      <c r="Q7">
        <v>55.7</v>
      </c>
      <c r="R7">
        <v>58.4</v>
      </c>
      <c r="S7">
        <v>61</v>
      </c>
      <c r="T7">
        <v>63.5</v>
      </c>
      <c r="U7">
        <v>65.900000000000006</v>
      </c>
    </row>
    <row r="8" spans="1:21" x14ac:dyDescent="0.2">
      <c r="A8" s="243"/>
      <c r="B8">
        <v>6</v>
      </c>
      <c r="C8">
        <v>5.5</v>
      </c>
      <c r="D8">
        <v>11.1</v>
      </c>
      <c r="E8">
        <v>16.7</v>
      </c>
      <c r="F8">
        <v>22</v>
      </c>
      <c r="G8">
        <v>27</v>
      </c>
      <c r="H8">
        <v>31.8</v>
      </c>
      <c r="I8">
        <v>36.4</v>
      </c>
      <c r="J8">
        <v>40.799999999999997</v>
      </c>
      <c r="K8">
        <v>45</v>
      </c>
      <c r="L8">
        <v>49</v>
      </c>
      <c r="M8">
        <v>52.8</v>
      </c>
      <c r="N8">
        <v>56.5</v>
      </c>
      <c r="O8">
        <v>60.1</v>
      </c>
      <c r="P8">
        <v>63.5</v>
      </c>
      <c r="Q8">
        <v>66.8</v>
      </c>
      <c r="R8">
        <v>70</v>
      </c>
      <c r="S8">
        <v>73.099999999999994</v>
      </c>
      <c r="T8">
        <v>76.099999999999994</v>
      </c>
      <c r="U8">
        <v>79.099999999999994</v>
      </c>
    </row>
    <row r="9" spans="1:21" x14ac:dyDescent="0.2">
      <c r="A9" s="243"/>
      <c r="B9">
        <v>7</v>
      </c>
      <c r="C9">
        <v>6.4</v>
      </c>
      <c r="D9">
        <v>12.9</v>
      </c>
      <c r="E9">
        <v>19.399999999999999</v>
      </c>
      <c r="F9">
        <v>25.6</v>
      </c>
      <c r="G9">
        <v>31.5</v>
      </c>
      <c r="H9">
        <v>37.1</v>
      </c>
      <c r="I9">
        <v>42.5</v>
      </c>
      <c r="J9">
        <v>47.6</v>
      </c>
      <c r="K9">
        <v>52.4</v>
      </c>
      <c r="L9">
        <v>57.1</v>
      </c>
      <c r="M9">
        <v>61.6</v>
      </c>
      <c r="N9">
        <v>65.900000000000006</v>
      </c>
      <c r="O9">
        <v>70</v>
      </c>
      <c r="P9">
        <v>74</v>
      </c>
      <c r="Q9">
        <v>77.900000000000006</v>
      </c>
      <c r="R9">
        <v>81.599999999999994</v>
      </c>
      <c r="S9">
        <v>85.3</v>
      </c>
      <c r="T9">
        <v>88.8</v>
      </c>
      <c r="U9">
        <v>92.2</v>
      </c>
    </row>
    <row r="10" spans="1:21" x14ac:dyDescent="0.2">
      <c r="A10" s="243"/>
      <c r="B10">
        <v>8</v>
      </c>
      <c r="C10">
        <v>7.2</v>
      </c>
      <c r="D10">
        <v>14.8</v>
      </c>
      <c r="E10">
        <v>22.1</v>
      </c>
      <c r="F10">
        <v>29.2</v>
      </c>
      <c r="G10">
        <v>36</v>
      </c>
      <c r="H10">
        <v>42.4</v>
      </c>
      <c r="I10">
        <v>48.5</v>
      </c>
      <c r="J10">
        <v>54.3</v>
      </c>
      <c r="K10">
        <v>59.9</v>
      </c>
      <c r="L10">
        <v>65.2</v>
      </c>
      <c r="M10">
        <v>70.3</v>
      </c>
      <c r="N10">
        <v>75.2</v>
      </c>
      <c r="O10">
        <v>80</v>
      </c>
      <c r="P10">
        <v>84.6</v>
      </c>
      <c r="Q10">
        <v>89</v>
      </c>
      <c r="R10">
        <v>93.3</v>
      </c>
      <c r="S10">
        <v>97.4</v>
      </c>
      <c r="T10">
        <v>101.4</v>
      </c>
      <c r="U10">
        <v>105.3</v>
      </c>
    </row>
    <row r="11" spans="1:21" x14ac:dyDescent="0.2">
      <c r="A11" s="243"/>
      <c r="B11">
        <v>9</v>
      </c>
      <c r="C11">
        <v>8.1</v>
      </c>
      <c r="D11">
        <v>16.600000000000001</v>
      </c>
      <c r="E11">
        <v>24.9</v>
      </c>
      <c r="F11">
        <v>32.9</v>
      </c>
      <c r="G11">
        <v>40.4</v>
      </c>
      <c r="H11">
        <v>47.7</v>
      </c>
      <c r="I11">
        <v>54.5</v>
      </c>
      <c r="J11">
        <v>61.1</v>
      </c>
      <c r="K11">
        <v>67.3</v>
      </c>
      <c r="L11">
        <v>73.3</v>
      </c>
      <c r="M11">
        <v>79.099999999999994</v>
      </c>
      <c r="N11">
        <v>84.6</v>
      </c>
      <c r="O11">
        <v>90</v>
      </c>
      <c r="P11">
        <v>95.1</v>
      </c>
      <c r="Q11">
        <v>100.1</v>
      </c>
      <c r="R11">
        <v>104.9</v>
      </c>
      <c r="S11">
        <v>109.5</v>
      </c>
      <c r="T11">
        <v>114.1</v>
      </c>
      <c r="U11">
        <v>118.5</v>
      </c>
    </row>
    <row r="12" spans="1:21" x14ac:dyDescent="0.2">
      <c r="A12" s="243"/>
      <c r="B12">
        <v>10</v>
      </c>
      <c r="C12">
        <v>9</v>
      </c>
      <c r="D12">
        <v>18.399999999999999</v>
      </c>
      <c r="E12">
        <v>27.6</v>
      </c>
      <c r="F12">
        <v>36.5</v>
      </c>
      <c r="G12">
        <v>44.9</v>
      </c>
      <c r="H12">
        <v>52.9</v>
      </c>
      <c r="I12">
        <v>60.6</v>
      </c>
      <c r="J12">
        <v>67.8</v>
      </c>
      <c r="K12">
        <v>74.8</v>
      </c>
      <c r="L12">
        <v>81.5</v>
      </c>
      <c r="M12">
        <v>87.9</v>
      </c>
      <c r="N12">
        <v>94</v>
      </c>
      <c r="O12">
        <v>99.9</v>
      </c>
      <c r="P12">
        <v>105.6</v>
      </c>
      <c r="Q12">
        <v>111.2</v>
      </c>
      <c r="R12">
        <v>116.5</v>
      </c>
      <c r="S12">
        <v>121.7</v>
      </c>
      <c r="T12">
        <v>126.7</v>
      </c>
      <c r="U12">
        <v>131.6</v>
      </c>
    </row>
    <row r="13" spans="1:21" x14ac:dyDescent="0.2">
      <c r="A13" s="243"/>
      <c r="B13">
        <v>11</v>
      </c>
      <c r="C13">
        <v>9.9</v>
      </c>
      <c r="D13">
        <v>20.2</v>
      </c>
      <c r="E13">
        <v>30.4</v>
      </c>
      <c r="F13">
        <v>40.1</v>
      </c>
      <c r="G13">
        <v>49.4</v>
      </c>
      <c r="H13">
        <v>58.2</v>
      </c>
      <c r="I13">
        <v>66.599999999999994</v>
      </c>
      <c r="J13">
        <v>74.599999999999994</v>
      </c>
      <c r="K13">
        <v>82.2</v>
      </c>
      <c r="L13">
        <v>89.6</v>
      </c>
      <c r="M13">
        <v>96.6</v>
      </c>
      <c r="N13">
        <v>103.4</v>
      </c>
      <c r="O13">
        <v>109.9</v>
      </c>
      <c r="P13">
        <v>116.2</v>
      </c>
      <c r="Q13">
        <v>122.3</v>
      </c>
      <c r="R13">
        <v>128.1</v>
      </c>
      <c r="S13">
        <v>133.80000000000001</v>
      </c>
      <c r="T13">
        <v>139.4</v>
      </c>
      <c r="U13">
        <v>144.69999999999999</v>
      </c>
    </row>
    <row r="14" spans="1:21" x14ac:dyDescent="0.2">
      <c r="A14" s="243"/>
      <c r="B14">
        <v>12</v>
      </c>
      <c r="C14">
        <v>10.7</v>
      </c>
      <c r="D14">
        <v>22</v>
      </c>
      <c r="E14">
        <v>33.1</v>
      </c>
      <c r="F14">
        <v>43.7</v>
      </c>
      <c r="G14">
        <v>53.8</v>
      </c>
      <c r="H14">
        <v>63.5</v>
      </c>
      <c r="I14">
        <v>72.599999999999994</v>
      </c>
      <c r="J14">
        <v>81.3</v>
      </c>
      <c r="K14">
        <v>89.7</v>
      </c>
      <c r="L14">
        <v>97.7</v>
      </c>
      <c r="M14">
        <v>105.4</v>
      </c>
      <c r="N14">
        <v>112.7</v>
      </c>
      <c r="O14">
        <v>119.9</v>
      </c>
      <c r="P14">
        <v>126.7</v>
      </c>
      <c r="Q14">
        <v>133.30000000000001</v>
      </c>
      <c r="R14">
        <v>139.80000000000001</v>
      </c>
      <c r="S14">
        <v>146</v>
      </c>
      <c r="T14">
        <v>152</v>
      </c>
      <c r="U14">
        <v>157.9</v>
      </c>
    </row>
    <row r="15" spans="1:21" x14ac:dyDescent="0.2">
      <c r="A15" s="243"/>
      <c r="B15">
        <v>13</v>
      </c>
      <c r="C15">
        <v>11.6</v>
      </c>
      <c r="D15">
        <v>23.8</v>
      </c>
      <c r="E15">
        <v>35.799999999999997</v>
      </c>
      <c r="F15">
        <v>47.3</v>
      </c>
      <c r="G15">
        <v>58.3</v>
      </c>
      <c r="H15">
        <v>68.7</v>
      </c>
      <c r="I15">
        <v>78.599999999999994</v>
      </c>
      <c r="J15">
        <v>88.1</v>
      </c>
      <c r="K15">
        <v>97.1</v>
      </c>
      <c r="L15">
        <v>105.8</v>
      </c>
      <c r="M15">
        <v>114.1</v>
      </c>
      <c r="N15">
        <v>122.1</v>
      </c>
      <c r="O15">
        <v>129.80000000000001</v>
      </c>
      <c r="P15">
        <v>137.30000000000001</v>
      </c>
      <c r="Q15">
        <v>144.4</v>
      </c>
      <c r="R15">
        <v>151.4</v>
      </c>
      <c r="S15">
        <v>158.1</v>
      </c>
      <c r="T15">
        <v>164.7</v>
      </c>
      <c r="U15">
        <v>171</v>
      </c>
    </row>
    <row r="16" spans="1:21" x14ac:dyDescent="0.2">
      <c r="A16" s="243"/>
      <c r="B16">
        <v>14</v>
      </c>
      <c r="C16">
        <v>12.5</v>
      </c>
      <c r="D16">
        <v>25.7</v>
      </c>
      <c r="E16">
        <v>38.6</v>
      </c>
      <c r="F16">
        <v>51</v>
      </c>
      <c r="G16">
        <v>62.8</v>
      </c>
      <c r="H16">
        <v>74</v>
      </c>
      <c r="I16">
        <v>84.7</v>
      </c>
      <c r="J16">
        <v>94.9</v>
      </c>
      <c r="K16">
        <v>104.6</v>
      </c>
      <c r="L16">
        <v>113.9</v>
      </c>
      <c r="M16">
        <v>122.9</v>
      </c>
      <c r="N16">
        <v>131.5</v>
      </c>
      <c r="O16">
        <v>139.80000000000001</v>
      </c>
      <c r="P16">
        <v>147.80000000000001</v>
      </c>
      <c r="Q16">
        <v>155.5</v>
      </c>
      <c r="R16">
        <v>163</v>
      </c>
      <c r="S16">
        <v>170.3</v>
      </c>
      <c r="T16">
        <v>177.3</v>
      </c>
      <c r="U16">
        <v>184.2</v>
      </c>
    </row>
    <row r="17" spans="1:21" x14ac:dyDescent="0.2">
      <c r="A17" s="243"/>
      <c r="B17">
        <v>15</v>
      </c>
      <c r="C17">
        <v>13.4</v>
      </c>
      <c r="D17">
        <v>27.5</v>
      </c>
      <c r="E17">
        <v>41.3</v>
      </c>
      <c r="F17">
        <v>54.6</v>
      </c>
      <c r="G17">
        <v>67.2</v>
      </c>
      <c r="H17">
        <v>79.3</v>
      </c>
      <c r="I17">
        <v>90.7</v>
      </c>
      <c r="J17">
        <v>101.6</v>
      </c>
      <c r="K17">
        <v>112.1</v>
      </c>
      <c r="L17">
        <v>122.1</v>
      </c>
      <c r="M17">
        <v>131.69999999999999</v>
      </c>
      <c r="N17">
        <v>140.9</v>
      </c>
      <c r="O17">
        <v>149.80000000000001</v>
      </c>
      <c r="P17">
        <v>158.30000000000001</v>
      </c>
      <c r="Q17">
        <v>166.6</v>
      </c>
      <c r="R17">
        <v>174.6</v>
      </c>
      <c r="S17">
        <v>182.4</v>
      </c>
      <c r="T17">
        <v>190</v>
      </c>
      <c r="U17">
        <v>197.3</v>
      </c>
    </row>
    <row r="18" spans="1:21" x14ac:dyDescent="0.2">
      <c r="A18" s="243"/>
      <c r="B18">
        <v>16</v>
      </c>
      <c r="C18">
        <v>14.3</v>
      </c>
      <c r="D18">
        <v>29.3</v>
      </c>
      <c r="E18">
        <v>44.1</v>
      </c>
      <c r="F18">
        <v>58.2</v>
      </c>
      <c r="G18">
        <v>71.7</v>
      </c>
      <c r="H18">
        <v>84.5</v>
      </c>
      <c r="I18">
        <v>96.7</v>
      </c>
      <c r="J18">
        <v>108.4</v>
      </c>
      <c r="K18">
        <v>119.5</v>
      </c>
      <c r="L18">
        <v>130.19999999999999</v>
      </c>
      <c r="M18">
        <v>140.4</v>
      </c>
      <c r="N18">
        <v>150.19999999999999</v>
      </c>
      <c r="O18">
        <v>159.69999999999999</v>
      </c>
      <c r="P18">
        <v>168.9</v>
      </c>
      <c r="Q18">
        <v>177.7</v>
      </c>
      <c r="R18">
        <v>186.3</v>
      </c>
      <c r="S18">
        <v>194.6</v>
      </c>
      <c r="T18">
        <v>202.6</v>
      </c>
      <c r="U18">
        <v>210.4</v>
      </c>
    </row>
    <row r="19" spans="1:21" x14ac:dyDescent="0.2">
      <c r="A19" s="243"/>
      <c r="B19">
        <v>17</v>
      </c>
      <c r="C19">
        <v>15.1</v>
      </c>
      <c r="D19">
        <v>31.1</v>
      </c>
      <c r="E19">
        <v>46.8</v>
      </c>
      <c r="F19">
        <v>61.8</v>
      </c>
      <c r="G19">
        <v>76.2</v>
      </c>
      <c r="H19">
        <v>89.8</v>
      </c>
      <c r="I19">
        <v>102.8</v>
      </c>
      <c r="J19">
        <v>115.1</v>
      </c>
      <c r="K19">
        <v>127</v>
      </c>
      <c r="L19">
        <v>138.30000000000001</v>
      </c>
      <c r="M19">
        <v>149.19999999999999</v>
      </c>
      <c r="N19">
        <v>159.6</v>
      </c>
      <c r="O19">
        <v>169.7</v>
      </c>
      <c r="P19">
        <v>179.4</v>
      </c>
      <c r="Q19">
        <v>188.8</v>
      </c>
      <c r="R19">
        <v>197.9</v>
      </c>
      <c r="S19">
        <v>206.7</v>
      </c>
      <c r="T19">
        <v>215.2</v>
      </c>
      <c r="U19">
        <v>223.6</v>
      </c>
    </row>
    <row r="20" spans="1:21" x14ac:dyDescent="0.2">
      <c r="A20" s="243"/>
      <c r="B20">
        <v>18</v>
      </c>
      <c r="C20">
        <v>16</v>
      </c>
      <c r="D20">
        <v>32.9</v>
      </c>
      <c r="E20">
        <v>49.5</v>
      </c>
      <c r="F20">
        <v>65.5</v>
      </c>
      <c r="G20">
        <v>80.599999999999994</v>
      </c>
      <c r="H20">
        <v>95.1</v>
      </c>
      <c r="I20">
        <v>108.8</v>
      </c>
      <c r="J20">
        <v>121.9</v>
      </c>
      <c r="K20">
        <v>134.4</v>
      </c>
      <c r="L20">
        <v>146.4</v>
      </c>
      <c r="M20">
        <v>157.9</v>
      </c>
      <c r="N20">
        <v>169</v>
      </c>
      <c r="O20">
        <v>179.7</v>
      </c>
      <c r="P20">
        <v>190</v>
      </c>
      <c r="Q20">
        <v>199.9</v>
      </c>
      <c r="R20">
        <v>209.5</v>
      </c>
      <c r="S20">
        <v>218.8</v>
      </c>
      <c r="T20">
        <v>227.9</v>
      </c>
      <c r="U20">
        <v>236.7</v>
      </c>
    </row>
    <row r="21" spans="1:21" x14ac:dyDescent="0.2">
      <c r="A21" s="243"/>
      <c r="B21">
        <v>19</v>
      </c>
      <c r="C21">
        <v>16.899999999999999</v>
      </c>
      <c r="D21">
        <v>34.700000000000003</v>
      </c>
      <c r="E21">
        <v>52.3</v>
      </c>
      <c r="F21">
        <v>69.099999999999994</v>
      </c>
      <c r="G21">
        <v>85.1</v>
      </c>
      <c r="H21">
        <v>100.3</v>
      </c>
      <c r="I21">
        <v>114.8</v>
      </c>
      <c r="J21">
        <v>128.69999999999999</v>
      </c>
      <c r="K21">
        <v>141.9</v>
      </c>
      <c r="L21">
        <v>154.5</v>
      </c>
      <c r="M21">
        <v>166.7</v>
      </c>
      <c r="N21">
        <v>178.4</v>
      </c>
      <c r="O21">
        <v>189.6</v>
      </c>
      <c r="P21">
        <v>200.5</v>
      </c>
      <c r="Q21">
        <v>211</v>
      </c>
      <c r="R21">
        <v>221.1</v>
      </c>
      <c r="S21">
        <v>231</v>
      </c>
      <c r="T21">
        <v>240.5</v>
      </c>
      <c r="U21">
        <v>249.8</v>
      </c>
    </row>
    <row r="22" spans="1:21" x14ac:dyDescent="0.2">
      <c r="A22" s="243"/>
      <c r="B22">
        <v>20</v>
      </c>
      <c r="C22">
        <v>17.8</v>
      </c>
      <c r="D22">
        <v>36.5</v>
      </c>
      <c r="E22">
        <v>55</v>
      </c>
      <c r="F22">
        <v>72.7</v>
      </c>
      <c r="G22">
        <v>89.6</v>
      </c>
      <c r="H22">
        <v>105.6</v>
      </c>
      <c r="I22">
        <v>120.9</v>
      </c>
      <c r="J22">
        <v>135.4</v>
      </c>
      <c r="K22">
        <v>149.30000000000001</v>
      </c>
      <c r="L22">
        <v>162.69999999999999</v>
      </c>
      <c r="M22">
        <v>175.5</v>
      </c>
      <c r="N22">
        <v>187.8</v>
      </c>
      <c r="O22">
        <v>199.6</v>
      </c>
      <c r="P22">
        <v>211</v>
      </c>
      <c r="Q22">
        <v>222.1</v>
      </c>
      <c r="R22">
        <v>232.8</v>
      </c>
      <c r="S22">
        <v>243.1</v>
      </c>
      <c r="T22">
        <v>253.2</v>
      </c>
      <c r="U22">
        <v>263</v>
      </c>
    </row>
    <row r="23" spans="1:21" x14ac:dyDescent="0.2">
      <c r="A23" s="243"/>
      <c r="B23" t="s">
        <v>88</v>
      </c>
      <c r="C23">
        <v>0.876</v>
      </c>
      <c r="D23">
        <v>1.8149999999999999</v>
      </c>
      <c r="E23">
        <v>2.7378</v>
      </c>
      <c r="F23">
        <v>3.6230000000000002</v>
      </c>
      <c r="G23">
        <v>4.4657999999999998</v>
      </c>
      <c r="H23">
        <v>5.2672999999999996</v>
      </c>
      <c r="I23">
        <v>6.0305</v>
      </c>
      <c r="J23">
        <v>6.7582000000000004</v>
      </c>
      <c r="K23">
        <v>7.4539</v>
      </c>
      <c r="L23">
        <v>8.1206999999999994</v>
      </c>
      <c r="M23">
        <v>8.7601999999999993</v>
      </c>
      <c r="N23">
        <v>9.3750999999999998</v>
      </c>
      <c r="O23">
        <v>9.9679000000000002</v>
      </c>
      <c r="P23">
        <v>10.5396</v>
      </c>
      <c r="Q23">
        <v>11.0913</v>
      </c>
      <c r="R23">
        <v>11.6259</v>
      </c>
      <c r="S23">
        <v>12.144</v>
      </c>
      <c r="T23">
        <v>12.646800000000001</v>
      </c>
      <c r="U23">
        <v>13.136200000000001</v>
      </c>
    </row>
    <row r="76" spans="1:3" x14ac:dyDescent="0.2">
      <c r="A76" s="40">
        <v>12</v>
      </c>
    </row>
    <row r="77" spans="1:3" x14ac:dyDescent="0.2">
      <c r="B77">
        <v>1.1549</v>
      </c>
      <c r="C77">
        <v>10.7</v>
      </c>
    </row>
    <row r="78" spans="1:3" x14ac:dyDescent="0.2">
      <c r="B78">
        <v>1.7118899999999999</v>
      </c>
      <c r="C78">
        <v>22</v>
      </c>
    </row>
    <row r="79" spans="1:3" x14ac:dyDescent="0.2">
      <c r="B79">
        <v>2.07436</v>
      </c>
      <c r="C79">
        <v>33.1</v>
      </c>
    </row>
    <row r="80" spans="1:3" x14ac:dyDescent="0.2">
      <c r="B80">
        <v>2.33927</v>
      </c>
      <c r="C80">
        <v>43.7</v>
      </c>
    </row>
    <row r="81" spans="1:3" x14ac:dyDescent="0.2">
      <c r="B81">
        <v>2.5462099999999999</v>
      </c>
      <c r="C81">
        <v>53.8</v>
      </c>
    </row>
    <row r="82" spans="1:3" x14ac:dyDescent="0.2">
      <c r="B82">
        <v>2.7150400000000001</v>
      </c>
      <c r="C82">
        <v>63.5</v>
      </c>
    </row>
    <row r="83" spans="1:3" x14ac:dyDescent="0.2">
      <c r="B83">
        <v>2.8570199999999999</v>
      </c>
      <c r="C83">
        <v>72.599999999999994</v>
      </c>
    </row>
    <row r="84" spans="1:3" x14ac:dyDescent="0.2">
      <c r="B84">
        <v>2.9791699999999999</v>
      </c>
      <c r="C84">
        <v>81.3</v>
      </c>
    </row>
    <row r="85" spans="1:3" x14ac:dyDescent="0.2">
      <c r="B85">
        <v>3.0861000000000001</v>
      </c>
      <c r="C85">
        <v>89.7</v>
      </c>
    </row>
    <row r="86" spans="1:3" x14ac:dyDescent="0.2">
      <c r="B86">
        <v>3.181</v>
      </c>
      <c r="C86">
        <v>97.7</v>
      </c>
    </row>
    <row r="87" spans="1:3" x14ac:dyDescent="0.2">
      <c r="B87">
        <v>3.2662</v>
      </c>
      <c r="C87">
        <v>105.4</v>
      </c>
    </row>
    <row r="88" spans="1:3" x14ac:dyDescent="0.2">
      <c r="B88">
        <v>3.3433899999999999</v>
      </c>
      <c r="C88">
        <v>112.7</v>
      </c>
    </row>
    <row r="89" spans="1:3" x14ac:dyDescent="0.2">
      <c r="B89">
        <v>3.4138700000000002</v>
      </c>
      <c r="C89">
        <v>119.9</v>
      </c>
    </row>
    <row r="90" spans="1:3" x14ac:dyDescent="0.2">
      <c r="B90">
        <v>3.47879</v>
      </c>
      <c r="C90">
        <v>126.7</v>
      </c>
    </row>
    <row r="91" spans="1:3" x14ac:dyDescent="0.2">
      <c r="B91">
        <v>3.5386099999999998</v>
      </c>
      <c r="C91">
        <v>133.30000000000001</v>
      </c>
    </row>
    <row r="92" spans="1:3" x14ac:dyDescent="0.2">
      <c r="B92">
        <v>3.5943000000000001</v>
      </c>
      <c r="C92">
        <v>139.80000000000001</v>
      </c>
    </row>
    <row r="93" spans="1:3" x14ac:dyDescent="0.2">
      <c r="B93">
        <v>3.6463000000000001</v>
      </c>
      <c r="C93">
        <v>146</v>
      </c>
    </row>
    <row r="94" spans="1:3" x14ac:dyDescent="0.2">
      <c r="B94">
        <v>3.69503</v>
      </c>
      <c r="C94">
        <v>152</v>
      </c>
    </row>
    <row r="95" spans="1:3" x14ac:dyDescent="0.2">
      <c r="B95">
        <v>3.7408700000000001</v>
      </c>
      <c r="C95">
        <v>157.9</v>
      </c>
    </row>
    <row r="96" spans="1:3" x14ac:dyDescent="0.2">
      <c r="A96" s="40">
        <v>13</v>
      </c>
    </row>
    <row r="97" spans="2:3" x14ac:dyDescent="0.2">
      <c r="B97">
        <v>1.15289</v>
      </c>
      <c r="C97">
        <v>11.6</v>
      </c>
    </row>
    <row r="98" spans="2:3" x14ac:dyDescent="0.2">
      <c r="B98">
        <v>1.71041</v>
      </c>
      <c r="C98">
        <v>23.8</v>
      </c>
    </row>
    <row r="99" spans="2:3" x14ac:dyDescent="0.2">
      <c r="B99">
        <v>2.0731600000000001</v>
      </c>
      <c r="C99">
        <v>35.799999999999997</v>
      </c>
    </row>
    <row r="100" spans="2:3" x14ac:dyDescent="0.2">
      <c r="B100">
        <v>2.3382399999999999</v>
      </c>
      <c r="C100">
        <v>47.3</v>
      </c>
    </row>
    <row r="101" spans="2:3" x14ac:dyDescent="0.2">
      <c r="B101">
        <v>2.5453000000000001</v>
      </c>
      <c r="C101">
        <v>58.3</v>
      </c>
    </row>
    <row r="102" spans="2:3" x14ac:dyDescent="0.2">
      <c r="B102">
        <v>2.7142200000000001</v>
      </c>
      <c r="C102">
        <v>68.7</v>
      </c>
    </row>
    <row r="103" spans="2:3" x14ac:dyDescent="0.2">
      <c r="B103">
        <v>2.8562699999999999</v>
      </c>
      <c r="C103">
        <v>78.599999999999994</v>
      </c>
    </row>
    <row r="104" spans="2:3" x14ac:dyDescent="0.2">
      <c r="B104">
        <v>2.9784700000000002</v>
      </c>
      <c r="C104">
        <v>88.1</v>
      </c>
    </row>
    <row r="105" spans="2:3" x14ac:dyDescent="0.2">
      <c r="B105">
        <v>3.0854400000000002</v>
      </c>
      <c r="C105">
        <v>97.1</v>
      </c>
    </row>
    <row r="106" spans="2:3" x14ac:dyDescent="0.2">
      <c r="B106">
        <v>3.1803699999999999</v>
      </c>
      <c r="C106">
        <v>105.8</v>
      </c>
    </row>
    <row r="107" spans="2:3" x14ac:dyDescent="0.2">
      <c r="B107">
        <v>3.2656100000000001</v>
      </c>
      <c r="C107">
        <v>114.1</v>
      </c>
    </row>
    <row r="108" spans="2:3" x14ac:dyDescent="0.2">
      <c r="B108">
        <v>3.3428200000000001</v>
      </c>
      <c r="C108">
        <v>122.1</v>
      </c>
    </row>
    <row r="109" spans="2:3" x14ac:dyDescent="0.2">
      <c r="B109">
        <v>3.4133300000000002</v>
      </c>
      <c r="C109">
        <v>129.80000000000001</v>
      </c>
    </row>
    <row r="110" spans="2:3" x14ac:dyDescent="0.2">
      <c r="B110">
        <v>3.4782600000000001</v>
      </c>
      <c r="C110">
        <v>137.30000000000001</v>
      </c>
    </row>
    <row r="111" spans="2:3" x14ac:dyDescent="0.2">
      <c r="B111">
        <v>3.5381</v>
      </c>
      <c r="C111">
        <v>144.4</v>
      </c>
    </row>
    <row r="112" spans="2:3" x14ac:dyDescent="0.2">
      <c r="B112">
        <v>3.5938099999999999</v>
      </c>
      <c r="C112">
        <v>151.4</v>
      </c>
    </row>
    <row r="113" spans="1:3" x14ac:dyDescent="0.2">
      <c r="B113">
        <v>3.6458200000000001</v>
      </c>
      <c r="C113">
        <v>158.1</v>
      </c>
    </row>
    <row r="114" spans="1:3" x14ac:dyDescent="0.2">
      <c r="B114">
        <v>3.6945700000000001</v>
      </c>
      <c r="C114">
        <v>164.7</v>
      </c>
    </row>
    <row r="115" spans="1:3" x14ac:dyDescent="0.2">
      <c r="B115">
        <v>3.7404099999999998</v>
      </c>
      <c r="C115">
        <v>171</v>
      </c>
    </row>
    <row r="116" spans="1:3" x14ac:dyDescent="0.2">
      <c r="A116" s="40">
        <v>14</v>
      </c>
    </row>
    <row r="117" spans="1:3" x14ac:dyDescent="0.2">
      <c r="B117">
        <v>1.1511499999999999</v>
      </c>
      <c r="C117">
        <v>12.5</v>
      </c>
    </row>
    <row r="118" spans="1:3" x14ac:dyDescent="0.2">
      <c r="B118">
        <v>1.7091400000000001</v>
      </c>
      <c r="C118">
        <v>25.7</v>
      </c>
    </row>
    <row r="119" spans="1:3" x14ac:dyDescent="0.2">
      <c r="B119">
        <v>2.07213</v>
      </c>
      <c r="C119">
        <v>38.6</v>
      </c>
    </row>
    <row r="120" spans="1:3" x14ac:dyDescent="0.2">
      <c r="B120">
        <v>2.3373699999999999</v>
      </c>
      <c r="C120">
        <v>51</v>
      </c>
    </row>
    <row r="121" spans="1:3" x14ac:dyDescent="0.2">
      <c r="B121">
        <v>2.5445199999999999</v>
      </c>
      <c r="C121">
        <v>62.8</v>
      </c>
    </row>
    <row r="122" spans="1:3" x14ac:dyDescent="0.2">
      <c r="B122">
        <v>2.7135099999999999</v>
      </c>
      <c r="C122">
        <v>74</v>
      </c>
    </row>
    <row r="123" spans="1:3" x14ac:dyDescent="0.2">
      <c r="B123">
        <v>2.85562</v>
      </c>
      <c r="C123">
        <v>84.7</v>
      </c>
    </row>
    <row r="124" spans="1:3" x14ac:dyDescent="0.2">
      <c r="B124">
        <v>2.9778699999999998</v>
      </c>
      <c r="C124">
        <v>94.9</v>
      </c>
    </row>
    <row r="125" spans="1:3" x14ac:dyDescent="0.2">
      <c r="B125">
        <v>3.08487</v>
      </c>
      <c r="C125">
        <v>104.6</v>
      </c>
    </row>
    <row r="126" spans="1:3" x14ac:dyDescent="0.2">
      <c r="B126">
        <v>3.17984</v>
      </c>
      <c r="C126">
        <v>113.9</v>
      </c>
    </row>
    <row r="127" spans="1:3" x14ac:dyDescent="0.2">
      <c r="B127">
        <v>3.2650999999999999</v>
      </c>
      <c r="C127">
        <v>122.9</v>
      </c>
    </row>
    <row r="128" spans="1:3" x14ac:dyDescent="0.2">
      <c r="B128">
        <v>3.34233</v>
      </c>
      <c r="C128">
        <v>131.5</v>
      </c>
    </row>
    <row r="129" spans="1:3" x14ac:dyDescent="0.2">
      <c r="B129">
        <v>3.4128599999999998</v>
      </c>
      <c r="C129">
        <v>139.80000000000001</v>
      </c>
    </row>
    <row r="130" spans="1:3" x14ac:dyDescent="0.2">
      <c r="B130">
        <v>3.4778099999999998</v>
      </c>
      <c r="C130">
        <v>147.80000000000001</v>
      </c>
    </row>
    <row r="131" spans="1:3" x14ac:dyDescent="0.2">
      <c r="B131">
        <v>3.5376599999999998</v>
      </c>
      <c r="C131">
        <v>155.5</v>
      </c>
    </row>
    <row r="132" spans="1:3" x14ac:dyDescent="0.2">
      <c r="B132">
        <v>3.5933899999999999</v>
      </c>
      <c r="C132">
        <v>163</v>
      </c>
    </row>
    <row r="133" spans="1:3" x14ac:dyDescent="0.2">
      <c r="B133">
        <v>3.64541</v>
      </c>
      <c r="C133">
        <v>170.3</v>
      </c>
    </row>
    <row r="134" spans="1:3" x14ac:dyDescent="0.2">
      <c r="B134">
        <v>3.6941700000000002</v>
      </c>
      <c r="C134">
        <v>177.3</v>
      </c>
    </row>
    <row r="135" spans="1:3" x14ac:dyDescent="0.2">
      <c r="B135">
        <v>3.7400199999999999</v>
      </c>
      <c r="C135">
        <v>184.2</v>
      </c>
    </row>
    <row r="136" spans="1:3" x14ac:dyDescent="0.2">
      <c r="A136" s="40">
        <v>15</v>
      </c>
    </row>
    <row r="137" spans="1:3" x14ac:dyDescent="0.2">
      <c r="B137">
        <v>1.1496500000000001</v>
      </c>
      <c r="C137">
        <v>13.4</v>
      </c>
    </row>
    <row r="138" spans="1:3" x14ac:dyDescent="0.2">
      <c r="B138">
        <v>1.70804</v>
      </c>
      <c r="C138">
        <v>27.5</v>
      </c>
    </row>
    <row r="139" spans="1:3" x14ac:dyDescent="0.2">
      <c r="B139">
        <v>2.07125</v>
      </c>
      <c r="C139">
        <v>41.3</v>
      </c>
    </row>
    <row r="140" spans="1:3" x14ac:dyDescent="0.2">
      <c r="B140">
        <v>2.3366099999999999</v>
      </c>
      <c r="C140">
        <v>54.6</v>
      </c>
    </row>
    <row r="141" spans="1:3" x14ac:dyDescent="0.2">
      <c r="B141">
        <v>2.5438499999999999</v>
      </c>
      <c r="C141">
        <v>67.2</v>
      </c>
    </row>
    <row r="142" spans="1:3" x14ac:dyDescent="0.2">
      <c r="B142">
        <v>2.7128999999999999</v>
      </c>
      <c r="C142">
        <v>79.3</v>
      </c>
    </row>
    <row r="143" spans="1:3" x14ac:dyDescent="0.2">
      <c r="B143">
        <v>2.8550599999999999</v>
      </c>
      <c r="C143">
        <v>90.7</v>
      </c>
    </row>
    <row r="144" spans="1:3" x14ac:dyDescent="0.2">
      <c r="B144">
        <v>2.9773499999999999</v>
      </c>
      <c r="C144">
        <v>101.6</v>
      </c>
    </row>
    <row r="145" spans="1:3" x14ac:dyDescent="0.2">
      <c r="B145">
        <v>3.0843799999999999</v>
      </c>
      <c r="C145">
        <v>112.1</v>
      </c>
    </row>
    <row r="146" spans="1:3" x14ac:dyDescent="0.2">
      <c r="B146">
        <v>3.1793800000000001</v>
      </c>
      <c r="C146">
        <v>122.1</v>
      </c>
    </row>
    <row r="147" spans="1:3" x14ac:dyDescent="0.2">
      <c r="B147">
        <v>3.2646500000000001</v>
      </c>
      <c r="C147">
        <v>131.69999999999999</v>
      </c>
    </row>
    <row r="148" spans="1:3" x14ac:dyDescent="0.2">
      <c r="B148">
        <v>3.3419099999999999</v>
      </c>
      <c r="C148">
        <v>140.9</v>
      </c>
    </row>
    <row r="149" spans="1:3" x14ac:dyDescent="0.2">
      <c r="B149">
        <v>3.4124500000000002</v>
      </c>
      <c r="C149">
        <v>149.80000000000001</v>
      </c>
    </row>
    <row r="150" spans="1:3" x14ac:dyDescent="0.2">
      <c r="B150">
        <v>3.47742</v>
      </c>
      <c r="C150">
        <v>158.30000000000001</v>
      </c>
    </row>
    <row r="151" spans="1:3" x14ac:dyDescent="0.2">
      <c r="B151">
        <v>3.53728</v>
      </c>
      <c r="C151">
        <v>166.6</v>
      </c>
    </row>
    <row r="152" spans="1:3" x14ac:dyDescent="0.2">
      <c r="B152">
        <v>3.5930200000000001</v>
      </c>
      <c r="C152">
        <v>174.6</v>
      </c>
    </row>
    <row r="153" spans="1:3" x14ac:dyDescent="0.2">
      <c r="B153">
        <v>3.6450499999999999</v>
      </c>
      <c r="C153">
        <v>182.4</v>
      </c>
    </row>
    <row r="154" spans="1:3" x14ac:dyDescent="0.2">
      <c r="B154">
        <v>3.6938200000000001</v>
      </c>
      <c r="C154">
        <v>190</v>
      </c>
    </row>
    <row r="155" spans="1:3" x14ac:dyDescent="0.2">
      <c r="B155">
        <v>3.77969</v>
      </c>
      <c r="C155">
        <v>197.3</v>
      </c>
    </row>
    <row r="156" spans="1:3" x14ac:dyDescent="0.2">
      <c r="A156" s="40">
        <v>16</v>
      </c>
    </row>
    <row r="157" spans="1:3" x14ac:dyDescent="0.2">
      <c r="B157">
        <v>1.1483300000000001</v>
      </c>
      <c r="C157">
        <v>14.3</v>
      </c>
    </row>
    <row r="158" spans="1:3" x14ac:dyDescent="0.2">
      <c r="B158">
        <v>1.7070799999999999</v>
      </c>
      <c r="C158">
        <v>29.3</v>
      </c>
    </row>
    <row r="159" spans="1:3" x14ac:dyDescent="0.2">
      <c r="B159">
        <v>2.0704699999999998</v>
      </c>
      <c r="C159">
        <v>44.1</v>
      </c>
    </row>
    <row r="160" spans="1:3" x14ac:dyDescent="0.2">
      <c r="B160">
        <v>2.3359399999999999</v>
      </c>
      <c r="C160">
        <v>58.2</v>
      </c>
    </row>
    <row r="161" spans="1:3" x14ac:dyDescent="0.2">
      <c r="B161">
        <v>2.5432600000000001</v>
      </c>
      <c r="C161">
        <v>71.7</v>
      </c>
    </row>
    <row r="162" spans="1:3" x14ac:dyDescent="0.2">
      <c r="B162">
        <v>2.7123699999999999</v>
      </c>
      <c r="C162">
        <v>84.5</v>
      </c>
    </row>
    <row r="163" spans="1:3" x14ac:dyDescent="0.2">
      <c r="B163">
        <v>2.8545699999999998</v>
      </c>
      <c r="C163">
        <v>96.7</v>
      </c>
    </row>
    <row r="164" spans="1:3" x14ac:dyDescent="0.2">
      <c r="B164">
        <v>2.97689</v>
      </c>
      <c r="C164">
        <v>108.4</v>
      </c>
    </row>
    <row r="165" spans="1:3" x14ac:dyDescent="0.2">
      <c r="B165">
        <v>3.0839500000000002</v>
      </c>
      <c r="C165">
        <v>119.5</v>
      </c>
    </row>
    <row r="166" spans="1:3" x14ac:dyDescent="0.2">
      <c r="B166">
        <v>3.1789700000000001</v>
      </c>
      <c r="C166">
        <v>130.19999999999999</v>
      </c>
    </row>
    <row r="167" spans="1:3" x14ac:dyDescent="0.2">
      <c r="B167">
        <v>3.2642699999999998</v>
      </c>
      <c r="C167">
        <v>140.4</v>
      </c>
    </row>
    <row r="168" spans="1:3" x14ac:dyDescent="0.2">
      <c r="B168">
        <v>3.3415400000000002</v>
      </c>
      <c r="C168">
        <v>150.19999999999999</v>
      </c>
    </row>
    <row r="169" spans="1:3" x14ac:dyDescent="0.2">
      <c r="B169">
        <v>3.4121000000000001</v>
      </c>
      <c r="C169">
        <v>159.69999999999999</v>
      </c>
    </row>
    <row r="170" spans="1:3" x14ac:dyDescent="0.2">
      <c r="B170">
        <v>3.4770699999999999</v>
      </c>
      <c r="C170">
        <v>168.9</v>
      </c>
    </row>
    <row r="171" spans="1:3" x14ac:dyDescent="0.2">
      <c r="B171">
        <v>3.53695</v>
      </c>
      <c r="C171">
        <v>177.7</v>
      </c>
    </row>
    <row r="172" spans="1:3" x14ac:dyDescent="0.2">
      <c r="B172">
        <v>3.5926999999999998</v>
      </c>
      <c r="C172">
        <v>186.3</v>
      </c>
    </row>
    <row r="173" spans="1:3" x14ac:dyDescent="0.2">
      <c r="B173">
        <v>364474</v>
      </c>
      <c r="C173">
        <v>194.6</v>
      </c>
    </row>
    <row r="174" spans="1:3" x14ac:dyDescent="0.2">
      <c r="B174">
        <v>3.6935099999999998</v>
      </c>
      <c r="C174">
        <v>202.6</v>
      </c>
    </row>
    <row r="175" spans="1:3" x14ac:dyDescent="0.2">
      <c r="B175">
        <v>3.7393900000000002</v>
      </c>
      <c r="C175">
        <v>210.4</v>
      </c>
    </row>
    <row r="176" spans="1:3" x14ac:dyDescent="0.2">
      <c r="A176" s="40">
        <v>17</v>
      </c>
    </row>
    <row r="177" spans="2:3" x14ac:dyDescent="0.2">
      <c r="B177">
        <v>1.14717</v>
      </c>
      <c r="C177">
        <v>15.1</v>
      </c>
    </row>
    <row r="178" spans="2:3" x14ac:dyDescent="0.2">
      <c r="B178">
        <v>1.7062299999999999</v>
      </c>
      <c r="C178">
        <v>31.1</v>
      </c>
    </row>
    <row r="179" spans="2:3" x14ac:dyDescent="0.2">
      <c r="B179">
        <v>2.0697800000000002</v>
      </c>
      <c r="C179">
        <v>46.8</v>
      </c>
    </row>
    <row r="180" spans="2:3" x14ac:dyDescent="0.2">
      <c r="B180">
        <v>2.33535</v>
      </c>
      <c r="C180">
        <v>61.8</v>
      </c>
    </row>
    <row r="181" spans="2:3" x14ac:dyDescent="0.2">
      <c r="B181">
        <v>2.5427399999999998</v>
      </c>
      <c r="C181">
        <v>76.2</v>
      </c>
    </row>
    <row r="182" spans="2:3" x14ac:dyDescent="0.2">
      <c r="B182">
        <v>2.7119</v>
      </c>
      <c r="C182">
        <v>89.8</v>
      </c>
    </row>
    <row r="183" spans="2:3" x14ac:dyDescent="0.2">
      <c r="B183">
        <v>2.8541300000000001</v>
      </c>
      <c r="C183">
        <v>102.8</v>
      </c>
    </row>
    <row r="184" spans="2:3" x14ac:dyDescent="0.2">
      <c r="B184">
        <v>2.9764900000000001</v>
      </c>
      <c r="C184">
        <v>115.1</v>
      </c>
    </row>
    <row r="185" spans="2:3" x14ac:dyDescent="0.2">
      <c r="B185">
        <v>3.08358</v>
      </c>
      <c r="C185">
        <v>127</v>
      </c>
    </row>
    <row r="186" spans="2:3" x14ac:dyDescent="0.2">
      <c r="B186">
        <v>3.1786099999999999</v>
      </c>
      <c r="C186">
        <v>138.30000000000001</v>
      </c>
    </row>
    <row r="187" spans="2:3" x14ac:dyDescent="0.2">
      <c r="B187">
        <v>3.2639300000000002</v>
      </c>
      <c r="C187">
        <v>149.19999999999999</v>
      </c>
    </row>
    <row r="188" spans="2:3" x14ac:dyDescent="0.2">
      <c r="B188">
        <v>3.3412099999999998</v>
      </c>
      <c r="C188">
        <v>159.6</v>
      </c>
    </row>
    <row r="189" spans="2:3" x14ac:dyDescent="0.2">
      <c r="B189">
        <v>3.4117799999999998</v>
      </c>
      <c r="C189">
        <v>169.7</v>
      </c>
    </row>
    <row r="190" spans="2:3" x14ac:dyDescent="0.2">
      <c r="B190">
        <v>3.4767700000000001</v>
      </c>
      <c r="C190">
        <v>179.4</v>
      </c>
    </row>
    <row r="191" spans="2:3" x14ac:dyDescent="0.2">
      <c r="B191">
        <v>3.5366599999999999</v>
      </c>
      <c r="C191">
        <v>188.8</v>
      </c>
    </row>
    <row r="192" spans="2:3" x14ac:dyDescent="0.2">
      <c r="B192">
        <v>3.5924200000000002</v>
      </c>
      <c r="C192">
        <v>197.9</v>
      </c>
    </row>
    <row r="193" spans="1:3" x14ac:dyDescent="0.2">
      <c r="B193">
        <v>3.6444700000000001</v>
      </c>
      <c r="C193">
        <v>206.7</v>
      </c>
    </row>
    <row r="194" spans="1:3" x14ac:dyDescent="0.2">
      <c r="B194">
        <v>3.6932499999999999</v>
      </c>
      <c r="C194">
        <v>215.2</v>
      </c>
    </row>
    <row r="195" spans="1:3" x14ac:dyDescent="0.2">
      <c r="B195">
        <v>3.7391299999999998</v>
      </c>
      <c r="C195">
        <v>223.6</v>
      </c>
    </row>
    <row r="196" spans="1:3" x14ac:dyDescent="0.2">
      <c r="A196" s="40">
        <v>18</v>
      </c>
    </row>
    <row r="197" spans="1:3" x14ac:dyDescent="0.2">
      <c r="B197">
        <v>1.1461300000000001</v>
      </c>
      <c r="C197">
        <v>16</v>
      </c>
    </row>
    <row r="198" spans="1:3" x14ac:dyDescent="0.2">
      <c r="B198">
        <v>1.70547</v>
      </c>
      <c r="C198">
        <v>32.9</v>
      </c>
    </row>
    <row r="199" spans="1:3" x14ac:dyDescent="0.2">
      <c r="B199">
        <v>2.0691700000000002</v>
      </c>
      <c r="C199">
        <v>49.5</v>
      </c>
    </row>
    <row r="200" spans="1:3" x14ac:dyDescent="0.2">
      <c r="B200">
        <v>2.3348300000000002</v>
      </c>
      <c r="C200">
        <v>65.5</v>
      </c>
    </row>
    <row r="201" spans="1:3" x14ac:dyDescent="0.2">
      <c r="B201">
        <v>2.5422799999999999</v>
      </c>
      <c r="C201">
        <v>80.599999999999994</v>
      </c>
    </row>
    <row r="202" spans="1:3" x14ac:dyDescent="0.2">
      <c r="B202">
        <v>2.7114799999999999</v>
      </c>
      <c r="C202">
        <v>95.1</v>
      </c>
    </row>
    <row r="203" spans="1:3" x14ac:dyDescent="0.2">
      <c r="B203">
        <v>2.8537499999999998</v>
      </c>
      <c r="C203">
        <v>108.8</v>
      </c>
    </row>
    <row r="204" spans="1:3" x14ac:dyDescent="0.2">
      <c r="B204">
        <v>2.9761299999999999</v>
      </c>
      <c r="C204">
        <v>121.9</v>
      </c>
    </row>
    <row r="205" spans="1:3" x14ac:dyDescent="0.2">
      <c r="B205">
        <v>3.08324</v>
      </c>
      <c r="C205">
        <v>134.4</v>
      </c>
    </row>
    <row r="206" spans="1:3" x14ac:dyDescent="0.2">
      <c r="B206">
        <v>3.1782900000000001</v>
      </c>
      <c r="C206">
        <v>146.4</v>
      </c>
    </row>
    <row r="207" spans="1:3" x14ac:dyDescent="0.2">
      <c r="B207">
        <v>3.26362</v>
      </c>
      <c r="C207">
        <v>157.9</v>
      </c>
    </row>
    <row r="208" spans="1:3" x14ac:dyDescent="0.2">
      <c r="B208">
        <v>3.3409200000000001</v>
      </c>
      <c r="C208">
        <v>169</v>
      </c>
    </row>
    <row r="209" spans="1:3" x14ac:dyDescent="0.2">
      <c r="B209">
        <v>3.4115000000000002</v>
      </c>
      <c r="C209">
        <v>179.7</v>
      </c>
    </row>
    <row r="210" spans="1:3" x14ac:dyDescent="0.2">
      <c r="B210">
        <v>3.4765000000000001</v>
      </c>
      <c r="C210">
        <v>190</v>
      </c>
    </row>
    <row r="211" spans="1:3" x14ac:dyDescent="0.2">
      <c r="B211">
        <v>3.5364</v>
      </c>
      <c r="C211">
        <v>199.9</v>
      </c>
    </row>
    <row r="212" spans="1:3" x14ac:dyDescent="0.2">
      <c r="B212">
        <v>3.5921599999999998</v>
      </c>
      <c r="C212">
        <v>209.5</v>
      </c>
    </row>
    <row r="213" spans="1:3" x14ac:dyDescent="0.2">
      <c r="B213">
        <v>3.6442199999999998</v>
      </c>
      <c r="C213">
        <v>218.8</v>
      </c>
    </row>
    <row r="214" spans="1:3" x14ac:dyDescent="0.2">
      <c r="B214">
        <v>3.6930100000000001</v>
      </c>
      <c r="C214">
        <v>227.9</v>
      </c>
    </row>
    <row r="215" spans="1:3" x14ac:dyDescent="0.2">
      <c r="B215">
        <v>3.7389000000000001</v>
      </c>
      <c r="C215">
        <v>236.7</v>
      </c>
    </row>
    <row r="216" spans="1:3" x14ac:dyDescent="0.2">
      <c r="A216" s="40">
        <v>19</v>
      </c>
    </row>
    <row r="217" spans="1:3" x14ac:dyDescent="0.2">
      <c r="B217">
        <v>1.1452</v>
      </c>
      <c r="C217">
        <v>16.899999999999999</v>
      </c>
    </row>
    <row r="218" spans="1:3" x14ac:dyDescent="0.2">
      <c r="B218">
        <v>1.7048000000000001</v>
      </c>
      <c r="C218">
        <v>34.700000000000003</v>
      </c>
    </row>
    <row r="219" spans="1:3" x14ac:dyDescent="0.2">
      <c r="B219">
        <v>2.0686200000000001</v>
      </c>
      <c r="C219">
        <v>52.3</v>
      </c>
    </row>
    <row r="220" spans="1:3" x14ac:dyDescent="0.2">
      <c r="B220">
        <v>2.3343600000000002</v>
      </c>
      <c r="C220">
        <v>69.099999999999994</v>
      </c>
    </row>
    <row r="221" spans="1:3" x14ac:dyDescent="0.2">
      <c r="B221">
        <v>2.5418699999999999</v>
      </c>
      <c r="C221">
        <v>85.1</v>
      </c>
    </row>
    <row r="222" spans="1:3" x14ac:dyDescent="0.2">
      <c r="B222">
        <v>2.7111100000000001</v>
      </c>
      <c r="C222">
        <v>100.3</v>
      </c>
    </row>
    <row r="223" spans="1:3" x14ac:dyDescent="0.2">
      <c r="B223">
        <v>2.8534099999999998</v>
      </c>
      <c r="C223">
        <v>114.8</v>
      </c>
    </row>
    <row r="224" spans="1:3" x14ac:dyDescent="0.2">
      <c r="B224">
        <v>2.9758100000000001</v>
      </c>
      <c r="C224">
        <v>128.69999999999999</v>
      </c>
    </row>
    <row r="225" spans="1:3" x14ac:dyDescent="0.2">
      <c r="B225">
        <v>3.0829399999999998</v>
      </c>
      <c r="C225">
        <v>141.9</v>
      </c>
    </row>
    <row r="226" spans="1:3" x14ac:dyDescent="0.2">
      <c r="B226">
        <v>3.17801</v>
      </c>
      <c r="C226">
        <v>154.5</v>
      </c>
    </row>
    <row r="227" spans="1:3" x14ac:dyDescent="0.2">
      <c r="B227">
        <v>3.26335</v>
      </c>
      <c r="C227">
        <v>166.7</v>
      </c>
    </row>
    <row r="228" spans="1:3" x14ac:dyDescent="0.2">
      <c r="B228">
        <v>3.3406600000000002</v>
      </c>
      <c r="C228">
        <v>178.4</v>
      </c>
    </row>
    <row r="229" spans="1:3" x14ac:dyDescent="0.2">
      <c r="B229">
        <v>3.4112499999999999</v>
      </c>
      <c r="C229">
        <v>189.6</v>
      </c>
    </row>
    <row r="230" spans="1:3" x14ac:dyDescent="0.2">
      <c r="B230">
        <v>3.4762599999999999</v>
      </c>
      <c r="C230">
        <v>200.5</v>
      </c>
    </row>
    <row r="231" spans="1:3" x14ac:dyDescent="0.2">
      <c r="B231">
        <v>3.5361699999999998</v>
      </c>
      <c r="C231">
        <v>211</v>
      </c>
    </row>
    <row r="232" spans="1:3" x14ac:dyDescent="0.2">
      <c r="B232">
        <v>3.5919400000000001</v>
      </c>
      <c r="C232">
        <v>221.1</v>
      </c>
    </row>
    <row r="233" spans="1:3" x14ac:dyDescent="0.2">
      <c r="B233">
        <v>3.6440000000000001</v>
      </c>
      <c r="C233">
        <v>231</v>
      </c>
    </row>
    <row r="234" spans="1:3" x14ac:dyDescent="0.2">
      <c r="B234">
        <v>3.6928000000000001</v>
      </c>
      <c r="C234">
        <v>240.5</v>
      </c>
    </row>
    <row r="235" spans="1:3" x14ac:dyDescent="0.2">
      <c r="B235">
        <v>3.7386900000000001</v>
      </c>
      <c r="C235">
        <v>249.8</v>
      </c>
    </row>
    <row r="236" spans="1:3" x14ac:dyDescent="0.2">
      <c r="A236" s="40">
        <v>20</v>
      </c>
    </row>
    <row r="237" spans="1:3" x14ac:dyDescent="0.2">
      <c r="B237">
        <v>1.1443700000000001</v>
      </c>
      <c r="C237">
        <v>17.8</v>
      </c>
    </row>
    <row r="238" spans="1:3" x14ac:dyDescent="0.2">
      <c r="B238">
        <v>1.7041900000000001</v>
      </c>
      <c r="C238">
        <v>36.5</v>
      </c>
    </row>
    <row r="239" spans="1:3" x14ac:dyDescent="0.2">
      <c r="B239">
        <v>2.06813</v>
      </c>
      <c r="C239">
        <v>55</v>
      </c>
    </row>
    <row r="240" spans="1:3" x14ac:dyDescent="0.2">
      <c r="B240">
        <v>2.3339400000000001</v>
      </c>
      <c r="C240">
        <v>72.7</v>
      </c>
    </row>
    <row r="241" spans="2:3" x14ac:dyDescent="0.2">
      <c r="B241">
        <v>2.54149</v>
      </c>
      <c r="C241">
        <v>89.6</v>
      </c>
    </row>
    <row r="242" spans="2:3" x14ac:dyDescent="0.2">
      <c r="B242">
        <v>2.7107700000000001</v>
      </c>
      <c r="C242">
        <v>105.6</v>
      </c>
    </row>
    <row r="243" spans="2:3" x14ac:dyDescent="0.2">
      <c r="B243">
        <v>2.8531</v>
      </c>
      <c r="C243">
        <v>120.9</v>
      </c>
    </row>
    <row r="244" spans="2:3" x14ac:dyDescent="0.2">
      <c r="B244">
        <v>2.9755199999999999</v>
      </c>
      <c r="C244">
        <v>135.4</v>
      </c>
    </row>
    <row r="245" spans="2:3" x14ac:dyDescent="0.2">
      <c r="B245">
        <v>3.0826699999999998</v>
      </c>
      <c r="C245">
        <v>149.30000000000001</v>
      </c>
    </row>
    <row r="246" spans="2:3" x14ac:dyDescent="0.2">
      <c r="B246">
        <v>3.1777500000000001</v>
      </c>
      <c r="C246">
        <v>162.69999999999999</v>
      </c>
    </row>
    <row r="247" spans="2:3" x14ac:dyDescent="0.2">
      <c r="B247">
        <v>3.2631100000000002</v>
      </c>
      <c r="C247">
        <v>175.5</v>
      </c>
    </row>
    <row r="248" spans="2:3" x14ac:dyDescent="0.2">
      <c r="B248">
        <v>3.3404199999999999</v>
      </c>
      <c r="C248">
        <v>187.8</v>
      </c>
    </row>
    <row r="249" spans="2:3" x14ac:dyDescent="0.2">
      <c r="B249">
        <v>3.4110299999999998</v>
      </c>
      <c r="C249">
        <v>199.6</v>
      </c>
    </row>
    <row r="250" spans="2:3" x14ac:dyDescent="0.2">
      <c r="B250">
        <v>3.4760499999999999</v>
      </c>
      <c r="C250">
        <v>211</v>
      </c>
    </row>
    <row r="251" spans="2:3" x14ac:dyDescent="0.2">
      <c r="B251">
        <v>3.5359600000000002</v>
      </c>
      <c r="C251">
        <v>222.1</v>
      </c>
    </row>
    <row r="252" spans="2:3" x14ac:dyDescent="0.2">
      <c r="B252">
        <v>3.5917400000000002</v>
      </c>
      <c r="C252">
        <v>232.8</v>
      </c>
    </row>
    <row r="253" spans="2:3" x14ac:dyDescent="0.2">
      <c r="B253">
        <v>3.6438000000000001</v>
      </c>
      <c r="C253">
        <v>243.1</v>
      </c>
    </row>
    <row r="254" spans="2:3" x14ac:dyDescent="0.2">
      <c r="B254">
        <v>3.6926000000000001</v>
      </c>
      <c r="C254">
        <v>253.2</v>
      </c>
    </row>
    <row r="255" spans="2:3" x14ac:dyDescent="0.2">
      <c r="B255">
        <v>3.7385000000000002</v>
      </c>
      <c r="C255">
        <v>263</v>
      </c>
    </row>
    <row r="256" spans="2:3" x14ac:dyDescent="0.2">
      <c r="B256" t="s">
        <v>87</v>
      </c>
    </row>
    <row r="257" spans="1:3" x14ac:dyDescent="0.2">
      <c r="A257" s="40" t="s">
        <v>89</v>
      </c>
    </row>
    <row r="258" spans="1:3" x14ac:dyDescent="0.2">
      <c r="B258">
        <v>0.876</v>
      </c>
      <c r="C258">
        <v>1.1283799999999999</v>
      </c>
    </row>
    <row r="259" spans="1:3" x14ac:dyDescent="0.2">
      <c r="B259">
        <v>1.8149999999999999</v>
      </c>
      <c r="C259">
        <v>1.6925699999999999</v>
      </c>
    </row>
    <row r="260" spans="1:3" x14ac:dyDescent="0.2">
      <c r="B260">
        <v>2.7378</v>
      </c>
      <c r="C260">
        <v>2.0587499999999999</v>
      </c>
    </row>
    <row r="261" spans="1:3" x14ac:dyDescent="0.2">
      <c r="B261">
        <v>3.6230000000000002</v>
      </c>
      <c r="C261">
        <v>2.3259300000000001</v>
      </c>
    </row>
    <row r="262" spans="1:3" x14ac:dyDescent="0.2">
      <c r="B262">
        <v>4.4657999999999998</v>
      </c>
      <c r="C262">
        <v>2.5344099999999998</v>
      </c>
    </row>
    <row r="263" spans="1:3" x14ac:dyDescent="0.2">
      <c r="B263">
        <v>5.2672999999999996</v>
      </c>
      <c r="C263">
        <v>2.7043599999999999</v>
      </c>
    </row>
    <row r="264" spans="1:3" x14ac:dyDescent="0.2">
      <c r="B264">
        <v>6.0305</v>
      </c>
      <c r="C264">
        <v>2.8472</v>
      </c>
    </row>
    <row r="265" spans="1:3" x14ac:dyDescent="0.2">
      <c r="B265">
        <v>6.7582000000000004</v>
      </c>
      <c r="C265">
        <v>2.9700299999999999</v>
      </c>
    </row>
    <row r="266" spans="1:3" x14ac:dyDescent="0.2">
      <c r="B266">
        <v>7.4539</v>
      </c>
      <c r="C266">
        <v>3.0775100000000002</v>
      </c>
    </row>
    <row r="267" spans="1:3" x14ac:dyDescent="0.2">
      <c r="B267">
        <v>8.1206999999999994</v>
      </c>
      <c r="C267">
        <v>3.1728700000000001</v>
      </c>
    </row>
    <row r="268" spans="1:3" x14ac:dyDescent="0.2">
      <c r="B268">
        <v>8.7601999999999993</v>
      </c>
      <c r="C268">
        <v>3.2584599999999999</v>
      </c>
    </row>
    <row r="269" spans="1:3" x14ac:dyDescent="0.2">
      <c r="B269">
        <v>9.3750999999999998</v>
      </c>
      <c r="C269">
        <v>3.3359800000000002</v>
      </c>
    </row>
    <row r="270" spans="1:3" x14ac:dyDescent="0.2">
      <c r="B270">
        <v>9.9679000000000002</v>
      </c>
      <c r="C270">
        <v>3.4067599999999998</v>
      </c>
    </row>
    <row r="271" spans="1:3" x14ac:dyDescent="0.2">
      <c r="B271">
        <v>10.5396</v>
      </c>
      <c r="C271">
        <v>3.47193</v>
      </c>
    </row>
    <row r="272" spans="1:3" x14ac:dyDescent="0.2">
      <c r="B272">
        <v>11.0913</v>
      </c>
      <c r="C272">
        <v>3.5319799999999999</v>
      </c>
    </row>
    <row r="273" spans="2:3" x14ac:dyDescent="0.2">
      <c r="B273">
        <v>11.6259</v>
      </c>
      <c r="C273">
        <v>3.5878800000000002</v>
      </c>
    </row>
    <row r="274" spans="2:3" x14ac:dyDescent="0.2">
      <c r="B274">
        <v>12.144</v>
      </c>
      <c r="C274">
        <v>3.6400600000000001</v>
      </c>
    </row>
    <row r="275" spans="2:3" x14ac:dyDescent="0.2">
      <c r="B275">
        <v>12.646800000000001</v>
      </c>
      <c r="C275">
        <v>3.6889599999999998</v>
      </c>
    </row>
    <row r="276" spans="2:3" x14ac:dyDescent="0.2">
      <c r="B276">
        <v>13.136200000000001</v>
      </c>
      <c r="C276">
        <v>3.7349999999999999</v>
      </c>
    </row>
  </sheetData>
  <mergeCells count="2">
    <mergeCell ref="B1:U1"/>
    <mergeCell ref="A3:A23"/>
  </mergeCells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R&amp;R Anova</vt:lpstr>
      <vt:lpstr>Tabela d2</vt:lpstr>
      <vt:lpstr>Tabela GL</vt:lpstr>
      <vt:lpstr>'R&amp;R Anova'!Area_de_impressao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R&amp;R ANOVA</dc:title>
  <dc:subject>M.S.A.</dc:subject>
  <dc:creator>Joel Alves da Silva</dc:creator>
  <cp:keywords>R&amp;R, ANOVA</cp:keywords>
  <dc:description>Validar antes do uso</dc:description>
  <cp:lastModifiedBy>JOEL</cp:lastModifiedBy>
  <cp:lastPrinted>2018-08-02T15:03:12Z</cp:lastPrinted>
  <dcterms:created xsi:type="dcterms:W3CDTF">2011-07-06T18:51:13Z</dcterms:created>
  <dcterms:modified xsi:type="dcterms:W3CDTF">2018-08-02T15:03:51Z</dcterms:modified>
  <cp:category>ANOVA</cp:category>
  <cp:contentStatus>V1</cp:contentStatus>
</cp:coreProperties>
</file>